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4385" yWindow="-15" windowWidth="14430" windowHeight="12495"/>
  </bookViews>
  <sheets>
    <sheet name="表紙" sheetId="10" r:id="rId1"/>
    <sheet name="1.定格消費電力" sheetId="14" r:id="rId2"/>
    <sheet name="3.立上り性能" sheetId="11" r:id="rId3"/>
    <sheet name="4.処理能力" sheetId="4" r:id="rId4"/>
    <sheet name="5.消費電力量" sheetId="6" r:id="rId5"/>
    <sheet name="6.給湯量" sheetId="12" r:id="rId6"/>
  </sheets>
  <externalReferences>
    <externalReference r:id="rId7"/>
  </externalReferences>
  <definedNames>
    <definedName name="_xlnm._FilterDatabase" localSheetId="0" hidden="1">表紙!#REF!</definedName>
    <definedName name="_xlnm.Print_Area" localSheetId="1">'1.定格消費電力'!$A$2:$J$56</definedName>
    <definedName name="_xlnm.Print_Area" localSheetId="2">'3.立上り性能'!$A$2:$L$52</definedName>
    <definedName name="_xlnm.Print_Area" localSheetId="3">'4.処理能力'!$A$2:$O$51</definedName>
    <definedName name="_xlnm.Print_Area" localSheetId="4">'5.消費電力量'!$A$2:$L$52,'5.消費電力量'!$A$55:$L$102</definedName>
    <definedName name="_xlnm.Print_Area" localSheetId="5">'6.給湯量'!$A$2:$J$46</definedName>
    <definedName name="_xlnm.Print_Area" localSheetId="0">表紙!$A$1:$K$45</definedName>
    <definedName name="フライトコンベア洗浄機">表紙!$O$12:$O$14</definedName>
    <definedName name="フラットコンベア洗浄機">表紙!$P$12:$P$14</definedName>
    <definedName name="ラックコンベア洗浄機">表紙!$N$12:$N$13</definedName>
    <definedName name="ラックコンベア洗浄機_フライトコンベア洗浄機_フラットコンベア洗浄機_選択してください">表紙!$M$12:$M$14</definedName>
    <definedName name="温記号">INDIRECT('3.立上り性能'!$S$24)</definedName>
    <definedName name="給水温">'3.立上り性能'!$T$25</definedName>
    <definedName name="給湯温">'3.立上り性能'!$S$25</definedName>
    <definedName name="処記号">INDIRECT(表紙!#REF!)</definedName>
    <definedName name="処給水">表紙!#REF!</definedName>
    <definedName name="処給湯">表紙!#REF!</definedName>
    <definedName name="処選択">表紙!#REF!</definedName>
    <definedName name="消費無処給水">'5.消費電力量'!$Q$28</definedName>
    <definedName name="消費無処給湯">'5.消費電力量'!$Q$26</definedName>
    <definedName name="消費無処式">INDIRECT('5.消費電力量'!$N$31)</definedName>
    <definedName name="消費立給水">'5.消費電力量'!$Q$17</definedName>
    <definedName name="消費立給湯">'5.消費電力量'!$Q$15</definedName>
    <definedName name="消費立式">INDIRECT('5.消費電力量'!$N$15)</definedName>
    <definedName name="食記号">INDIRECT(表紙!#REF!)</definedName>
    <definedName name="食給水">表紙!#REF!</definedName>
    <definedName name="食給湯">表紙!#REF!</definedName>
    <definedName name="食選択">表紙!#REF!</definedName>
    <definedName name="性記号">INDIRECT(表紙!#REF!)</definedName>
    <definedName name="性給水">表紙!#REF!</definedName>
    <definedName name="性給湯">表紙!#REF!</definedName>
    <definedName name="性選択">表紙!#REF!</definedName>
    <definedName name="性能式">INDIRECT('[1]3.立上り性能B'!$L$32)</definedName>
    <definedName name="日記号">INDIRECT(表紙!#REF!)</definedName>
    <definedName name="日給水">表紙!#REF!</definedName>
    <definedName name="日給湯">表紙!#REF!</definedName>
    <definedName name="日選択">表紙!#REF!</definedName>
    <definedName name="品目">表紙!$M$11:$P$14</definedName>
    <definedName name="立記号">INDIRECT(表紙!#REF!)</definedName>
    <definedName name="立給水">表紙!#REF!</definedName>
    <definedName name="立給湯">表紙!#REF!</definedName>
    <definedName name="立循環給水">'3.立上り性能'!$O$31</definedName>
    <definedName name="立循環給湯">'3.立上り性能'!$O$28</definedName>
    <definedName name="立循環式">INDIRECT('3.立上り性能'!$N$28)</definedName>
    <definedName name="立洗浄給水">'3.立上り性能'!$O$25</definedName>
    <definedName name="立洗浄給湯">'3.立上り性能'!$O$22</definedName>
    <definedName name="立洗浄式">INDIRECT('3.立上り性能'!$N$22)</definedName>
    <definedName name="立選択">表紙!#REF!</definedName>
  </definedNames>
  <calcPr calcId="145621"/>
</workbook>
</file>

<file path=xl/calcChain.xml><?xml version="1.0" encoding="utf-8"?>
<calcChain xmlns="http://schemas.openxmlformats.org/spreadsheetml/2006/main">
  <c r="S24" i="11" l="1"/>
  <c r="A2" i="12" l="1"/>
  <c r="A2" i="6"/>
  <c r="A55" i="6" s="1"/>
  <c r="A2" i="4"/>
  <c r="A2" i="11"/>
  <c r="A2" i="14"/>
  <c r="G27" i="12" l="1"/>
  <c r="G26" i="12"/>
  <c r="M35" i="10"/>
  <c r="M34" i="10"/>
  <c r="M33" i="10"/>
  <c r="M32" i="10"/>
  <c r="B32" i="6" l="1"/>
  <c r="B12" i="6"/>
  <c r="N31" i="6"/>
  <c r="N15" i="6"/>
  <c r="O13" i="6"/>
  <c r="N13" i="6"/>
  <c r="N28" i="11"/>
  <c r="N22" i="11"/>
  <c r="N20" i="11"/>
  <c r="O20" i="11"/>
  <c r="A26" i="11"/>
  <c r="B12" i="10" l="1"/>
  <c r="J35" i="10" l="1"/>
  <c r="J34" i="10"/>
  <c r="J33" i="10"/>
  <c r="J32" i="10"/>
  <c r="I16" i="6" l="1"/>
  <c r="I15" i="6"/>
  <c r="I33" i="11" l="1"/>
  <c r="H15" i="10" l="1"/>
  <c r="C16" i="10"/>
  <c r="C15" i="10"/>
  <c r="B3" i="12" l="1"/>
  <c r="B4" i="12"/>
  <c r="G4" i="12"/>
  <c r="G10" i="12"/>
  <c r="G16" i="12"/>
  <c r="J40" i="10"/>
  <c r="J39" i="10"/>
  <c r="B3" i="6"/>
  <c r="B56" i="6" s="1"/>
  <c r="B4" i="6"/>
  <c r="I4" i="6"/>
  <c r="H11" i="6"/>
  <c r="I11" i="6"/>
  <c r="I12" i="6"/>
  <c r="I68" i="6"/>
  <c r="I71" i="6"/>
  <c r="I72" i="6"/>
  <c r="B57" i="6"/>
  <c r="I57" i="6"/>
  <c r="H83" i="6"/>
  <c r="I83" i="6"/>
  <c r="B3" i="4"/>
  <c r="B4" i="4"/>
  <c r="L4" i="4"/>
  <c r="Q24" i="4"/>
  <c r="F25" i="4"/>
  <c r="M25" i="4"/>
  <c r="F26" i="4"/>
  <c r="M26" i="4"/>
  <c r="F27" i="4"/>
  <c r="M27" i="4"/>
  <c r="F28" i="4"/>
  <c r="M28" i="4"/>
  <c r="M29" i="4"/>
  <c r="D32" i="4"/>
  <c r="K32" i="4"/>
  <c r="D34" i="4"/>
  <c r="K34" i="4"/>
  <c r="D36" i="4"/>
  <c r="K36" i="4"/>
  <c r="F39" i="4"/>
  <c r="F40" i="4"/>
  <c r="F41" i="4"/>
  <c r="F42" i="4" s="1"/>
  <c r="D48" i="4"/>
  <c r="C3" i="11"/>
  <c r="C4" i="11"/>
  <c r="I4" i="11"/>
  <c r="E25" i="11"/>
  <c r="I25" i="11"/>
  <c r="H49" i="11"/>
  <c r="I49" i="11"/>
  <c r="B3" i="14"/>
  <c r="B4" i="14"/>
  <c r="G4" i="14"/>
  <c r="H26" i="14"/>
  <c r="E27" i="14"/>
  <c r="F27" i="14"/>
  <c r="H33" i="14"/>
  <c r="E34" i="14"/>
  <c r="F34" i="14"/>
  <c r="H41" i="14"/>
  <c r="F12" i="10"/>
  <c r="I12" i="10"/>
  <c r="I27" i="11"/>
  <c r="I36" i="11" s="1"/>
  <c r="K15" i="10"/>
  <c r="G16" i="10"/>
  <c r="H16" i="10"/>
  <c r="I17" i="6" s="1"/>
  <c r="H18" i="10"/>
  <c r="J18" i="10" s="1"/>
  <c r="H20" i="10"/>
  <c r="J20" i="10" s="1"/>
  <c r="J27" i="10"/>
  <c r="K27" i="10"/>
  <c r="K21" i="10" l="1"/>
  <c r="J21" i="10"/>
  <c r="I20" i="10"/>
  <c r="J19" i="10"/>
  <c r="K19" i="10"/>
  <c r="H23" i="10"/>
  <c r="J22" i="10"/>
  <c r="H33" i="6"/>
  <c r="H36" i="6" s="1"/>
  <c r="I13" i="6"/>
  <c r="I20" i="6" s="1"/>
  <c r="I42" i="11"/>
  <c r="D46" i="4"/>
  <c r="D50" i="4" s="1"/>
  <c r="H27" i="10" s="1"/>
  <c r="M39" i="10"/>
  <c r="H36" i="10"/>
  <c r="I85" i="6"/>
  <c r="H31" i="10" s="1"/>
  <c r="M40" i="10"/>
  <c r="G24" i="12"/>
  <c r="H37" i="10"/>
  <c r="G25" i="12"/>
  <c r="I33" i="6"/>
  <c r="I36" i="6" s="1"/>
  <c r="F43" i="4"/>
  <c r="K16" i="10"/>
  <c r="I28" i="11"/>
  <c r="G15" i="10"/>
  <c r="K24" i="10" l="1"/>
  <c r="J23" i="10"/>
  <c r="I23" i="10"/>
  <c r="J24" i="10"/>
  <c r="I39" i="11"/>
  <c r="I46" i="11" s="1"/>
  <c r="H26" i="10" s="1"/>
  <c r="H20" i="6"/>
  <c r="I22" i="6" s="1"/>
  <c r="H28" i="10" s="1"/>
  <c r="I94" i="6"/>
  <c r="G29" i="12"/>
  <c r="H39" i="10" s="1"/>
  <c r="I67" i="6"/>
  <c r="I95" i="6"/>
  <c r="I87" i="6"/>
  <c r="I38" i="6" l="1"/>
  <c r="I92" i="6"/>
  <c r="I24" i="6"/>
  <c r="I74" i="6" l="1"/>
  <c r="H29" i="10"/>
  <c r="I40" i="6"/>
  <c r="I93" i="6" l="1"/>
  <c r="I101" i="6" s="1"/>
  <c r="H32" i="10" s="1"/>
  <c r="H30" i="10"/>
</calcChain>
</file>

<file path=xl/sharedStrings.xml><?xml version="1.0" encoding="utf-8"?>
<sst xmlns="http://schemas.openxmlformats.org/spreadsheetml/2006/main" count="477" uniqueCount="299">
  <si>
    <t>型　　式</t>
    <rPh sb="0" eb="1">
      <t>カタ</t>
    </rPh>
    <rPh sb="3" eb="4">
      <t>シキ</t>
    </rPh>
    <phoneticPr fontId="3"/>
  </si>
  <si>
    <t>製造者名</t>
    <rPh sb="0" eb="2">
      <t>セイゾウ</t>
    </rPh>
    <rPh sb="2" eb="3">
      <t>シャ</t>
    </rPh>
    <rPh sb="3" eb="4">
      <t>メイ</t>
    </rPh>
    <phoneticPr fontId="3"/>
  </si>
  <si>
    <t>試験場所</t>
    <rPh sb="0" eb="2">
      <t>シケン</t>
    </rPh>
    <rPh sb="2" eb="4">
      <t>バショ</t>
    </rPh>
    <phoneticPr fontId="3"/>
  </si>
  <si>
    <t>測定器</t>
    <rPh sb="0" eb="2">
      <t>ソクテイ</t>
    </rPh>
    <rPh sb="2" eb="3">
      <t>ウツワ</t>
    </rPh>
    <phoneticPr fontId="3"/>
  </si>
  <si>
    <t>（Ｄ）　　×</t>
    <phoneticPr fontId="3"/>
  </si>
  <si>
    <t>（Ｈ）　</t>
    <phoneticPr fontId="3"/>
  </si>
  <si>
    <t>電　　源</t>
    <rPh sb="0" eb="1">
      <t>デン</t>
    </rPh>
    <rPh sb="3" eb="4">
      <t>ミナモト</t>
    </rPh>
    <phoneticPr fontId="3"/>
  </si>
  <si>
    <t>機器の
主な仕様</t>
    <rPh sb="0" eb="2">
      <t>キキ</t>
    </rPh>
    <rPh sb="4" eb="5">
      <t>オモ</t>
    </rPh>
    <rPh sb="6" eb="8">
      <t>シヨウ</t>
    </rPh>
    <phoneticPr fontId="3"/>
  </si>
  <si>
    <t>担当部署</t>
    <rPh sb="0" eb="2">
      <t>タントウ</t>
    </rPh>
    <rPh sb="2" eb="4">
      <t>ブショ</t>
    </rPh>
    <phoneticPr fontId="3"/>
  </si>
  <si>
    <t>定格消費電力</t>
    <rPh sb="0" eb="2">
      <t>テイカク</t>
    </rPh>
    <rPh sb="2" eb="4">
      <t>ショウヒ</t>
    </rPh>
    <rPh sb="4" eb="6">
      <t>デンリョク</t>
    </rPh>
    <phoneticPr fontId="3"/>
  </si>
  <si>
    <t>①立上り時</t>
    <rPh sb="1" eb="2">
      <t>タ</t>
    </rPh>
    <rPh sb="2" eb="3">
      <t>ア</t>
    </rPh>
    <rPh sb="4" eb="5">
      <t>ジ</t>
    </rPh>
    <phoneticPr fontId="3"/>
  </si>
  <si>
    <t>(kWh)</t>
    <phoneticPr fontId="3"/>
  </si>
  <si>
    <t>(kWh/日)</t>
    <rPh sb="5" eb="6">
      <t>ニチ</t>
    </rPh>
    <phoneticPr fontId="3"/>
  </si>
  <si>
    <t>(ℓ/回)</t>
    <rPh sb="3" eb="4">
      <t>カイ</t>
    </rPh>
    <phoneticPr fontId="3"/>
  </si>
  <si>
    <t>（小数点以下２位）</t>
    <rPh sb="1" eb="4">
      <t>ショウスウテン</t>
    </rPh>
    <rPh sb="4" eb="6">
      <t>イカ</t>
    </rPh>
    <rPh sb="7" eb="8">
      <t>イ</t>
    </rPh>
    <phoneticPr fontId="3"/>
  </si>
  <si>
    <t>(kWh/h)</t>
    <phoneticPr fontId="3"/>
  </si>
  <si>
    <t>（小数点以下1位）</t>
    <rPh sb="1" eb="4">
      <t>ショウスウテン</t>
    </rPh>
    <rPh sb="4" eb="6">
      <t>イカ</t>
    </rPh>
    <rPh sb="7" eb="8">
      <t>イ</t>
    </rPh>
    <phoneticPr fontId="3"/>
  </si>
  <si>
    <t>（ℓ/h）</t>
  </si>
  <si>
    <t>（ℓ/日）</t>
    <rPh sb="3" eb="4">
      <t>ヒ</t>
    </rPh>
    <phoneticPr fontId="3"/>
  </si>
  <si>
    <t>(ℓ/日)</t>
    <rPh sb="3" eb="4">
      <t>ヒ</t>
    </rPh>
    <phoneticPr fontId="3"/>
  </si>
  <si>
    <t>（小数点以下2位）</t>
    <rPh sb="1" eb="4">
      <t>ショウスウテン</t>
    </rPh>
    <rPh sb="4" eb="6">
      <t>イカ</t>
    </rPh>
    <rPh sb="7" eb="8">
      <t>イ</t>
    </rPh>
    <phoneticPr fontId="3"/>
  </si>
  <si>
    <t>(min)</t>
    <phoneticPr fontId="3"/>
  </si>
  <si>
    <t>(m/min)</t>
    <phoneticPr fontId="3"/>
  </si>
  <si>
    <t>(ℓ/h)</t>
    <phoneticPr fontId="3"/>
  </si>
  <si>
    <t>（kW）</t>
    <phoneticPr fontId="3"/>
  </si>
  <si>
    <t>(回/日)</t>
    <rPh sb="1" eb="2">
      <t>カイ</t>
    </rPh>
    <rPh sb="3" eb="4">
      <t>ヒ</t>
    </rPh>
    <phoneticPr fontId="3"/>
  </si>
  <si>
    <t>(℃）</t>
    <phoneticPr fontId="3"/>
  </si>
  <si>
    <t>品　　目</t>
    <rPh sb="0" eb="1">
      <t>シナ</t>
    </rPh>
    <rPh sb="3" eb="4">
      <t>メ</t>
    </rPh>
    <phoneticPr fontId="3"/>
  </si>
  <si>
    <t>名　　称</t>
    <rPh sb="0" eb="1">
      <t>ナ</t>
    </rPh>
    <rPh sb="3" eb="4">
      <t>ショウ</t>
    </rPh>
    <phoneticPr fontId="3"/>
  </si>
  <si>
    <t>湿度(%)</t>
    <rPh sb="0" eb="1">
      <t>シツ</t>
    </rPh>
    <rPh sb="1" eb="2">
      <t>タビ</t>
    </rPh>
    <phoneticPr fontId="3"/>
  </si>
  <si>
    <t>（小数点以下３位）</t>
    <rPh sb="1" eb="4">
      <t>ショウスウテン</t>
    </rPh>
    <rPh sb="4" eb="6">
      <t>イカ</t>
    </rPh>
    <rPh sb="7" eb="8">
      <t>イ</t>
    </rPh>
    <phoneticPr fontId="3"/>
  </si>
  <si>
    <t>作成日</t>
    <phoneticPr fontId="3"/>
  </si>
  <si>
    <t>試験期間</t>
    <rPh sb="0" eb="2">
      <t>シケン</t>
    </rPh>
    <phoneticPr fontId="3"/>
  </si>
  <si>
    <t>～</t>
    <phoneticPr fontId="3"/>
  </si>
  <si>
    <t>1回目</t>
    <rPh sb="1" eb="3">
      <t>カイメ</t>
    </rPh>
    <phoneticPr fontId="3"/>
  </si>
  <si>
    <t>試験日</t>
    <rPh sb="0" eb="3">
      <t>シケンビ</t>
    </rPh>
    <phoneticPr fontId="3"/>
  </si>
  <si>
    <t>2回目</t>
    <rPh sb="1" eb="3">
      <t>カイメ</t>
    </rPh>
    <phoneticPr fontId="3"/>
  </si>
  <si>
    <t>（Ｗ）　　×</t>
    <phoneticPr fontId="3"/>
  </si>
  <si>
    <t>重量(kg)</t>
    <rPh sb="0" eb="2">
      <t>ジュウリョウ</t>
    </rPh>
    <phoneticPr fontId="3"/>
  </si>
  <si>
    <t>(枚/h)</t>
    <phoneticPr fontId="3"/>
  </si>
  <si>
    <t>室温(℃)</t>
    <phoneticPr fontId="3"/>
  </si>
  <si>
    <t>（小数点以下3位）</t>
    <rPh sb="1" eb="4">
      <t>ショウスウテン</t>
    </rPh>
    <rPh sb="4" eb="6">
      <t>イカ</t>
    </rPh>
    <rPh sb="7" eb="8">
      <t>イ</t>
    </rPh>
    <phoneticPr fontId="3"/>
  </si>
  <si>
    <t>(kWh/h)</t>
    <phoneticPr fontId="3"/>
  </si>
  <si>
    <t>(kJ/kg℃)</t>
    <phoneticPr fontId="3"/>
  </si>
  <si>
    <t>②試験食器なし処理時</t>
    <rPh sb="7" eb="9">
      <t>ショリ</t>
    </rPh>
    <rPh sb="9" eb="10">
      <t>ジ</t>
    </rPh>
    <phoneticPr fontId="3"/>
  </si>
  <si>
    <t>④待機時</t>
    <rPh sb="1" eb="3">
      <t>タイキ</t>
    </rPh>
    <rPh sb="3" eb="4">
      <t>ジ</t>
    </rPh>
    <phoneticPr fontId="3"/>
  </si>
  <si>
    <t>(ℓ/回)</t>
    <phoneticPr fontId="3"/>
  </si>
  <si>
    <t>(kWh/日)</t>
    <rPh sb="5" eb="6">
      <t>ヒ</t>
    </rPh>
    <phoneticPr fontId="3"/>
  </si>
  <si>
    <t>（kWh/回）</t>
    <rPh sb="5" eb="6">
      <t>カイ</t>
    </rPh>
    <phoneticPr fontId="3"/>
  </si>
  <si>
    <t>(h/日）</t>
    <phoneticPr fontId="3"/>
  </si>
  <si>
    <t>（ｈ/日）</t>
    <rPh sb="3" eb="4">
      <t>ヒ</t>
    </rPh>
    <phoneticPr fontId="3"/>
  </si>
  <si>
    <t>（小数点以下１位）</t>
    <rPh sb="1" eb="4">
      <t>ショウスウテン</t>
    </rPh>
    <rPh sb="4" eb="6">
      <t>イカ</t>
    </rPh>
    <rPh sb="7" eb="8">
      <t>イ</t>
    </rPh>
    <phoneticPr fontId="3"/>
  </si>
  <si>
    <t>(min)</t>
    <phoneticPr fontId="3"/>
  </si>
  <si>
    <t>③処理時</t>
    <phoneticPr fontId="3"/>
  </si>
  <si>
    <r>
      <t>W</t>
    </r>
    <r>
      <rPr>
        <vertAlign val="subscript"/>
        <sz val="10"/>
        <rFont val="Century"/>
        <family val="1"/>
      </rPr>
      <t>m</t>
    </r>
    <r>
      <rPr>
        <i/>
        <sz val="10"/>
        <rFont val="ＭＳ Ｐゴシック"/>
        <family val="3"/>
        <charset val="128"/>
      </rPr>
      <t xml:space="preserve"> </t>
    </r>
    <r>
      <rPr>
        <sz val="10"/>
        <rFont val="ＭＳ Ｐゴシック"/>
        <family val="3"/>
        <charset val="128"/>
      </rPr>
      <t xml:space="preserve">= </t>
    </r>
    <phoneticPr fontId="3"/>
  </si>
  <si>
    <r>
      <t>W</t>
    </r>
    <r>
      <rPr>
        <vertAlign val="subscript"/>
        <sz val="10"/>
        <rFont val="Century"/>
        <family val="1"/>
      </rPr>
      <t>f</t>
    </r>
    <r>
      <rPr>
        <i/>
        <sz val="10"/>
        <rFont val="ＭＳ Ｐゴシック"/>
        <family val="3"/>
        <charset val="128"/>
      </rPr>
      <t xml:space="preserve"> </t>
    </r>
    <r>
      <rPr>
        <sz val="10"/>
        <rFont val="ＭＳ Ｐゴシック"/>
        <family val="3"/>
        <charset val="128"/>
      </rPr>
      <t xml:space="preserve">= </t>
    </r>
    <phoneticPr fontId="3"/>
  </si>
  <si>
    <r>
      <t xml:space="preserve">C </t>
    </r>
    <r>
      <rPr>
        <sz val="10"/>
        <rFont val="ＭＳ Ｐゴシック"/>
        <family val="3"/>
        <charset val="128"/>
      </rPr>
      <t xml:space="preserve"> =</t>
    </r>
    <phoneticPr fontId="3"/>
  </si>
  <si>
    <t>(kJ/kg℃)</t>
    <phoneticPr fontId="3"/>
  </si>
  <si>
    <t>③循環すすぎタンクの立上り性能</t>
    <rPh sb="1" eb="3">
      <t>ジュンカン</t>
    </rPh>
    <rPh sb="10" eb="11">
      <t>タ</t>
    </rPh>
    <rPh sb="11" eb="12">
      <t>ア</t>
    </rPh>
    <rPh sb="13" eb="15">
      <t>セイノウ</t>
    </rPh>
    <phoneticPr fontId="3"/>
  </si>
  <si>
    <t>④仕上げすすぎタンクの立上り性能</t>
    <rPh sb="1" eb="3">
      <t>シア</t>
    </rPh>
    <rPh sb="11" eb="12">
      <t>タ</t>
    </rPh>
    <rPh sb="12" eb="13">
      <t>ア</t>
    </rPh>
    <rPh sb="14" eb="16">
      <t>セイノウ</t>
    </rPh>
    <phoneticPr fontId="3"/>
  </si>
  <si>
    <r>
      <t>W</t>
    </r>
    <r>
      <rPr>
        <vertAlign val="subscript"/>
        <sz val="10"/>
        <rFont val="Century"/>
        <family val="1"/>
      </rPr>
      <t>r</t>
    </r>
    <r>
      <rPr>
        <sz val="10"/>
        <rFont val="ＭＳ Ｐゴシック"/>
        <family val="3"/>
        <charset val="128"/>
      </rPr>
      <t xml:space="preserve"> = </t>
    </r>
    <phoneticPr fontId="3"/>
  </si>
  <si>
    <r>
      <t>T</t>
    </r>
    <r>
      <rPr>
        <vertAlign val="subscript"/>
        <sz val="10"/>
        <rFont val="Century"/>
        <family val="1"/>
      </rPr>
      <t>i</t>
    </r>
    <r>
      <rPr>
        <i/>
        <sz val="10"/>
        <rFont val="Century"/>
        <family val="1"/>
      </rPr>
      <t xml:space="preserve"> </t>
    </r>
    <r>
      <rPr>
        <sz val="10"/>
        <rFont val="ＭＳ Ｐゴシック"/>
        <family val="3"/>
        <charset val="128"/>
      </rPr>
      <t>=</t>
    </r>
    <phoneticPr fontId="3"/>
  </si>
  <si>
    <r>
      <t>P</t>
    </r>
    <r>
      <rPr>
        <vertAlign val="subscript"/>
        <sz val="10"/>
        <rFont val="Century"/>
        <family val="1"/>
      </rPr>
      <t>i</t>
    </r>
    <r>
      <rPr>
        <i/>
        <sz val="10"/>
        <rFont val="Century"/>
        <family val="1"/>
      </rPr>
      <t xml:space="preserve"> </t>
    </r>
    <r>
      <rPr>
        <sz val="10"/>
        <rFont val="ＭＳ Ｐゴシック"/>
        <family val="3"/>
        <charset val="128"/>
      </rPr>
      <t>=</t>
    </r>
    <phoneticPr fontId="3"/>
  </si>
  <si>
    <t>気圧
(hPa)</t>
    <rPh sb="0" eb="1">
      <t>キ</t>
    </rPh>
    <rPh sb="1" eb="2">
      <t>アツ</t>
    </rPh>
    <phoneticPr fontId="3"/>
  </si>
  <si>
    <t>(min)</t>
    <phoneticPr fontId="3"/>
  </si>
  <si>
    <r>
      <rPr>
        <i/>
        <sz val="14"/>
        <rFont val="Century"/>
        <family val="1"/>
      </rPr>
      <t>V</t>
    </r>
    <r>
      <rPr>
        <vertAlign val="subscript"/>
        <sz val="14"/>
        <rFont val="Century"/>
        <family val="1"/>
      </rPr>
      <t>C</t>
    </r>
    <r>
      <rPr>
        <sz val="10"/>
        <rFont val="ＭＳ Ｐゴシック"/>
        <family val="3"/>
        <charset val="128"/>
      </rPr>
      <t xml:space="preserve"> =</t>
    </r>
    <phoneticPr fontId="3"/>
  </si>
  <si>
    <r>
      <t>V</t>
    </r>
    <r>
      <rPr>
        <vertAlign val="subscript"/>
        <sz val="10"/>
        <rFont val="Century"/>
        <family val="1"/>
      </rPr>
      <t>m</t>
    </r>
    <r>
      <rPr>
        <sz val="10"/>
        <rFont val="ＭＳ Ｐゴシック"/>
        <family val="3"/>
        <charset val="128"/>
      </rPr>
      <t xml:space="preserve"> =</t>
    </r>
    <phoneticPr fontId="3"/>
  </si>
  <si>
    <t>(枚/m)</t>
    <phoneticPr fontId="3"/>
  </si>
  <si>
    <t>（m/min）</t>
    <phoneticPr fontId="3"/>
  </si>
  <si>
    <r>
      <t>S</t>
    </r>
    <r>
      <rPr>
        <vertAlign val="subscript"/>
        <sz val="10"/>
        <rFont val="Century"/>
        <family val="1"/>
      </rPr>
      <t>C</t>
    </r>
    <r>
      <rPr>
        <sz val="10"/>
        <rFont val="ＭＳ Ｐゴシック"/>
        <family val="3"/>
        <charset val="128"/>
      </rPr>
      <t xml:space="preserve"> =</t>
    </r>
    <phoneticPr fontId="3"/>
  </si>
  <si>
    <r>
      <t>W</t>
    </r>
    <r>
      <rPr>
        <vertAlign val="subscript"/>
        <sz val="10"/>
        <rFont val="Century"/>
        <family val="1"/>
      </rPr>
      <t>s</t>
    </r>
    <r>
      <rPr>
        <i/>
        <sz val="10"/>
        <rFont val="ＭＳ Ｐゴシック"/>
        <family val="3"/>
        <charset val="128"/>
      </rPr>
      <t xml:space="preserve"> </t>
    </r>
    <r>
      <rPr>
        <sz val="10"/>
        <rFont val="ＭＳ Ｐゴシック"/>
        <family val="3"/>
        <charset val="128"/>
      </rPr>
      <t>=</t>
    </r>
    <phoneticPr fontId="3"/>
  </si>
  <si>
    <r>
      <t>W</t>
    </r>
    <r>
      <rPr>
        <vertAlign val="subscript"/>
        <sz val="10"/>
        <rFont val="Century"/>
        <family val="1"/>
      </rPr>
      <t>c</t>
    </r>
    <r>
      <rPr>
        <i/>
        <sz val="10"/>
        <rFont val="ＭＳ Ｐゴシック"/>
        <family val="3"/>
        <charset val="128"/>
      </rPr>
      <t xml:space="preserve"> </t>
    </r>
    <r>
      <rPr>
        <sz val="10"/>
        <rFont val="ＭＳ Ｐゴシック"/>
        <family val="3"/>
        <charset val="128"/>
      </rPr>
      <t>=</t>
    </r>
    <phoneticPr fontId="3"/>
  </si>
  <si>
    <r>
      <t>W</t>
    </r>
    <r>
      <rPr>
        <vertAlign val="subscript"/>
        <sz val="10"/>
        <rFont val="Century"/>
        <family val="1"/>
      </rPr>
      <t>s</t>
    </r>
    <r>
      <rPr>
        <vertAlign val="subscript"/>
        <sz val="10"/>
        <rFont val="ＭＳ Ｐゴシック"/>
        <family val="3"/>
        <charset val="128"/>
      </rPr>
      <t xml:space="preserve"> </t>
    </r>
    <r>
      <rPr>
        <sz val="10"/>
        <rFont val="ＭＳ Ｐゴシック"/>
        <family val="3"/>
        <charset val="128"/>
      </rPr>
      <t>=</t>
    </r>
    <phoneticPr fontId="3"/>
  </si>
  <si>
    <r>
      <t>h</t>
    </r>
    <r>
      <rPr>
        <vertAlign val="subscript"/>
        <sz val="10"/>
        <rFont val="Century"/>
        <family val="1"/>
      </rPr>
      <t>c</t>
    </r>
    <r>
      <rPr>
        <vertAlign val="subscript"/>
        <sz val="10"/>
        <rFont val="ＭＳ Ｐゴシック"/>
        <family val="3"/>
        <charset val="128"/>
      </rPr>
      <t xml:space="preserve"> </t>
    </r>
    <r>
      <rPr>
        <sz val="10"/>
        <rFont val="ＭＳ Ｐゴシック"/>
        <family val="3"/>
        <charset val="128"/>
      </rPr>
      <t>=</t>
    </r>
    <phoneticPr fontId="3"/>
  </si>
  <si>
    <r>
      <t>　　　</t>
    </r>
    <r>
      <rPr>
        <i/>
        <sz val="10"/>
        <rFont val="Symbol"/>
        <family val="1"/>
        <charset val="2"/>
      </rPr>
      <t>q</t>
    </r>
    <r>
      <rPr>
        <vertAlign val="subscript"/>
        <sz val="10"/>
        <rFont val="Century"/>
        <family val="1"/>
      </rPr>
      <t xml:space="preserve">s </t>
    </r>
    <r>
      <rPr>
        <sz val="10"/>
        <rFont val="ＭＳ Ｐゴシック"/>
        <family val="3"/>
        <charset val="128"/>
      </rPr>
      <t>：</t>
    </r>
    <r>
      <rPr>
        <sz val="10"/>
        <rFont val="ＭＳ Ｐゴシック"/>
        <family val="3"/>
        <charset val="128"/>
      </rPr>
      <t xml:space="preserve"> 仕上げすすぎタンクの水の初温</t>
    </r>
    <r>
      <rPr>
        <sz val="10"/>
        <rFont val="Century"/>
        <family val="1"/>
      </rPr>
      <t>[</t>
    </r>
    <r>
      <rPr>
        <sz val="10"/>
        <rFont val="ＭＳ Ｐゴシック"/>
        <family val="3"/>
        <charset val="128"/>
      </rPr>
      <t>℃</t>
    </r>
    <r>
      <rPr>
        <sz val="10"/>
        <rFont val="Century"/>
        <family val="1"/>
      </rPr>
      <t>]</t>
    </r>
    <phoneticPr fontId="3"/>
  </si>
  <si>
    <t>誤差</t>
    <rPh sb="0" eb="2">
      <t>ゴサ</t>
    </rPh>
    <phoneticPr fontId="3"/>
  </si>
  <si>
    <t>標準コンベア速度</t>
    <rPh sb="0" eb="2">
      <t>ヒョウジュン</t>
    </rPh>
    <phoneticPr fontId="3"/>
  </si>
  <si>
    <t>有効コンベア幅(mm)</t>
    <rPh sb="0" eb="2">
      <t>ユウコウ</t>
    </rPh>
    <rPh sb="6" eb="7">
      <t>ハバ</t>
    </rPh>
    <phoneticPr fontId="3"/>
  </si>
  <si>
    <r>
      <rPr>
        <i/>
        <sz val="10"/>
        <color indexed="8"/>
        <rFont val="Century"/>
        <family val="1"/>
      </rPr>
      <t>V</t>
    </r>
    <r>
      <rPr>
        <vertAlign val="subscript"/>
        <sz val="10"/>
        <color indexed="8"/>
        <rFont val="Century"/>
        <family val="1"/>
      </rPr>
      <t>m</t>
    </r>
    <r>
      <rPr>
        <sz val="10"/>
        <color indexed="8"/>
        <rFont val="ＭＳ Ｐゴシック"/>
        <family val="3"/>
        <charset val="128"/>
      </rPr>
      <t xml:space="preserve"> ： 最大処理量 [枚/m]</t>
    </r>
    <rPh sb="5" eb="7">
      <t>サイダイ</t>
    </rPh>
    <rPh sb="7" eb="9">
      <t>ショリ</t>
    </rPh>
    <rPh sb="9" eb="10">
      <t>リョウ</t>
    </rPh>
    <phoneticPr fontId="3"/>
  </si>
  <si>
    <r>
      <rPr>
        <i/>
        <sz val="10"/>
        <rFont val="Century"/>
        <family val="1"/>
      </rPr>
      <t>m</t>
    </r>
    <r>
      <rPr>
        <vertAlign val="subscript"/>
        <sz val="10"/>
        <rFont val="Century"/>
        <family val="1"/>
      </rPr>
      <t>d</t>
    </r>
    <r>
      <rPr>
        <sz val="10"/>
        <rFont val="Century"/>
        <family val="1"/>
      </rPr>
      <t xml:space="preserve"> </t>
    </r>
    <r>
      <rPr>
        <sz val="10"/>
        <rFont val="ＭＳ Ｐゴシック"/>
        <family val="3"/>
        <charset val="128"/>
      </rPr>
      <t>：</t>
    </r>
    <r>
      <rPr>
        <sz val="10"/>
        <rFont val="Century"/>
        <family val="1"/>
      </rPr>
      <t xml:space="preserve"> </t>
    </r>
    <r>
      <rPr>
        <sz val="10"/>
        <rFont val="ＭＳ Ｐゴシック"/>
        <family val="3"/>
        <charset val="128"/>
      </rPr>
      <t>試験食器の重量(kg/枚)</t>
    </r>
    <rPh sb="5" eb="7">
      <t>シケン</t>
    </rPh>
    <rPh sb="7" eb="9">
      <t>ショッキ</t>
    </rPh>
    <rPh sb="10" eb="12">
      <t>ジュウリョウ</t>
    </rPh>
    <rPh sb="16" eb="17">
      <t>マイ</t>
    </rPh>
    <phoneticPr fontId="3"/>
  </si>
  <si>
    <r>
      <rPr>
        <i/>
        <sz val="10"/>
        <rFont val="Century"/>
        <family val="1"/>
      </rPr>
      <t>C</t>
    </r>
    <r>
      <rPr>
        <vertAlign val="subscript"/>
        <sz val="10"/>
        <rFont val="Century"/>
        <family val="1"/>
      </rPr>
      <t>d</t>
    </r>
    <r>
      <rPr>
        <sz val="10"/>
        <rFont val="ＭＳ Ｐゴシック"/>
        <family val="3"/>
        <charset val="128"/>
      </rPr>
      <t xml:space="preserve"> ： 試験食器の比熱　1kJ/kg℃</t>
    </r>
    <rPh sb="5" eb="7">
      <t>シケン</t>
    </rPh>
    <rPh sb="7" eb="9">
      <t>ショッキ</t>
    </rPh>
    <rPh sb="10" eb="12">
      <t>ヒネツ</t>
    </rPh>
    <phoneticPr fontId="3"/>
  </si>
  <si>
    <t>（整数）</t>
    <rPh sb="1" eb="3">
      <t>セイスウ</t>
    </rPh>
    <phoneticPr fontId="3"/>
  </si>
  <si>
    <t>試験食器の直径(mm)</t>
    <rPh sb="0" eb="2">
      <t>シケン</t>
    </rPh>
    <rPh sb="2" eb="4">
      <t>ショッキ</t>
    </rPh>
    <rPh sb="5" eb="7">
      <t>チョッケイ</t>
    </rPh>
    <phoneticPr fontId="3"/>
  </si>
  <si>
    <t>1ラックあたりの試験食器の収納数(枚)</t>
    <rPh sb="17" eb="18">
      <t>マイ</t>
    </rPh>
    <phoneticPr fontId="3"/>
  </si>
  <si>
    <t>②処理時</t>
    <rPh sb="1" eb="3">
      <t>ショリ</t>
    </rPh>
    <rPh sb="3" eb="4">
      <t>ジ</t>
    </rPh>
    <phoneticPr fontId="3"/>
  </si>
  <si>
    <t>(枚/h )</t>
    <rPh sb="1" eb="2">
      <t>マイ</t>
    </rPh>
    <phoneticPr fontId="3"/>
  </si>
  <si>
    <t>(kWｈ/h)</t>
    <phoneticPr fontId="3"/>
  </si>
  <si>
    <t>（ℓ/h)</t>
    <phoneticPr fontId="3"/>
  </si>
  <si>
    <r>
      <rPr>
        <i/>
        <sz val="10"/>
        <rFont val="Century"/>
        <family val="1"/>
      </rPr>
      <t>P</t>
    </r>
    <r>
      <rPr>
        <vertAlign val="subscript"/>
        <sz val="10"/>
        <rFont val="Century"/>
        <family val="1"/>
      </rPr>
      <t xml:space="preserve">s </t>
    </r>
    <r>
      <rPr>
        <sz val="10"/>
        <rFont val="ＭＳ Ｐゴシック"/>
        <family val="3"/>
        <charset val="128"/>
      </rPr>
      <t>: 消費電力量[kWh/回]</t>
    </r>
    <phoneticPr fontId="3"/>
  </si>
  <si>
    <t>（ℓ）</t>
    <phoneticPr fontId="3"/>
  </si>
  <si>
    <r>
      <rPr>
        <i/>
        <sz val="10"/>
        <rFont val="Century"/>
        <family val="1"/>
      </rPr>
      <t>P</t>
    </r>
    <r>
      <rPr>
        <vertAlign val="subscript"/>
        <sz val="10"/>
        <rFont val="Century"/>
        <family val="1"/>
      </rPr>
      <t xml:space="preserve">i </t>
    </r>
    <r>
      <rPr>
        <sz val="10"/>
        <rFont val="ＭＳ Ｐゴシック"/>
        <family val="3"/>
        <charset val="128"/>
      </rPr>
      <t>： 消費電力量[kWh]</t>
    </r>
    <phoneticPr fontId="3"/>
  </si>
  <si>
    <t xml:space="preserve">       ①立上がり時</t>
    <rPh sb="8" eb="10">
      <t>タチア</t>
    </rPh>
    <rPh sb="12" eb="13">
      <t>ジ</t>
    </rPh>
    <phoneticPr fontId="3"/>
  </si>
  <si>
    <t xml:space="preserve">       ②処理時</t>
    <rPh sb="8" eb="10">
      <t>ショリ</t>
    </rPh>
    <rPh sb="10" eb="11">
      <t>ジ</t>
    </rPh>
    <phoneticPr fontId="3"/>
  </si>
  <si>
    <r>
      <t xml:space="preserve">C </t>
    </r>
    <r>
      <rPr>
        <sz val="10"/>
        <rFont val="ＭＳ Ｐゴシック"/>
        <family val="3"/>
        <charset val="128"/>
      </rPr>
      <t>=</t>
    </r>
    <phoneticPr fontId="3"/>
  </si>
  <si>
    <r>
      <t>C</t>
    </r>
    <r>
      <rPr>
        <vertAlign val="subscript"/>
        <sz val="10"/>
        <rFont val="Century"/>
        <family val="1"/>
      </rPr>
      <t>d</t>
    </r>
    <r>
      <rPr>
        <i/>
        <vertAlign val="subscript"/>
        <sz val="10"/>
        <rFont val="ＭＳ Ｐゴシック"/>
        <family val="3"/>
        <charset val="128"/>
      </rPr>
      <t xml:space="preserve"> </t>
    </r>
    <r>
      <rPr>
        <sz val="10"/>
        <rFont val="ＭＳ Ｐゴシック"/>
        <family val="3"/>
        <charset val="128"/>
      </rPr>
      <t>=</t>
    </r>
    <phoneticPr fontId="3"/>
  </si>
  <si>
    <r>
      <t>h</t>
    </r>
    <r>
      <rPr>
        <vertAlign val="subscript"/>
        <sz val="10"/>
        <rFont val="Century"/>
        <family val="1"/>
      </rPr>
      <t>i</t>
    </r>
    <r>
      <rPr>
        <sz val="10"/>
        <rFont val="ＭＳ Ｐゴシック"/>
        <family val="3"/>
        <charset val="128"/>
      </rPr>
      <t xml:space="preserve"> =</t>
    </r>
    <phoneticPr fontId="3"/>
  </si>
  <si>
    <r>
      <rPr>
        <i/>
        <sz val="10"/>
        <rFont val="Symbol"/>
        <family val="1"/>
        <charset val="2"/>
      </rPr>
      <t>q</t>
    </r>
    <r>
      <rPr>
        <vertAlign val="subscript"/>
        <sz val="10"/>
        <rFont val="Century"/>
        <family val="1"/>
      </rPr>
      <t xml:space="preserve">s </t>
    </r>
    <r>
      <rPr>
        <sz val="10"/>
        <rFont val="ＭＳ Ｐゴシック"/>
        <family val="3"/>
        <charset val="128"/>
      </rPr>
      <t>：</t>
    </r>
    <r>
      <rPr>
        <sz val="10"/>
        <rFont val="ＭＳ Ｐゴシック"/>
        <family val="3"/>
        <charset val="128"/>
      </rPr>
      <t xml:space="preserve"> 仕上げすすぎタンクの水の初温</t>
    </r>
    <r>
      <rPr>
        <sz val="10"/>
        <rFont val="Century"/>
        <family val="1"/>
      </rPr>
      <t>[</t>
    </r>
    <r>
      <rPr>
        <sz val="10"/>
        <rFont val="ＭＳ Ｐゴシック"/>
        <family val="3"/>
        <charset val="128"/>
      </rPr>
      <t>℃</t>
    </r>
    <r>
      <rPr>
        <sz val="10"/>
        <rFont val="Century"/>
        <family val="1"/>
      </rPr>
      <t>]</t>
    </r>
    <phoneticPr fontId="3"/>
  </si>
  <si>
    <t>特に規定しない。</t>
    <rPh sb="0" eb="1">
      <t>トク</t>
    </rPh>
    <rPh sb="2" eb="4">
      <t>キテイ</t>
    </rPh>
    <phoneticPr fontId="3"/>
  </si>
  <si>
    <t>(kWh/回)</t>
    <rPh sb="5" eb="6">
      <t>カイ</t>
    </rPh>
    <phoneticPr fontId="3"/>
  </si>
  <si>
    <t>(min)</t>
    <phoneticPr fontId="3"/>
  </si>
  <si>
    <r>
      <t>　　　</t>
    </r>
    <r>
      <rPr>
        <i/>
        <sz val="10"/>
        <rFont val="Century"/>
        <family val="1"/>
      </rPr>
      <t>p</t>
    </r>
    <r>
      <rPr>
        <vertAlign val="subscript"/>
        <sz val="10"/>
        <rFont val="Century"/>
        <family val="1"/>
      </rPr>
      <t xml:space="preserve">m </t>
    </r>
    <r>
      <rPr>
        <sz val="10"/>
        <rFont val="ＭＳ Ｐゴシック"/>
        <family val="3"/>
        <charset val="128"/>
      </rPr>
      <t>： 循環すすぎタンクのヒータ容量[kW]</t>
    </r>
    <phoneticPr fontId="3"/>
  </si>
  <si>
    <r>
      <rPr>
        <i/>
        <sz val="10"/>
        <color indexed="8"/>
        <rFont val="Century"/>
        <family val="1"/>
      </rPr>
      <t>S</t>
    </r>
    <r>
      <rPr>
        <vertAlign val="subscript"/>
        <sz val="10"/>
        <color indexed="8"/>
        <rFont val="Century"/>
        <family val="1"/>
      </rPr>
      <t>c</t>
    </r>
    <r>
      <rPr>
        <sz val="10"/>
        <color indexed="8"/>
        <rFont val="Century"/>
        <family val="1"/>
      </rPr>
      <t xml:space="preserve"> </t>
    </r>
    <r>
      <rPr>
        <sz val="10"/>
        <color indexed="8"/>
        <rFont val="ＭＳ Ｐゴシック"/>
        <family val="3"/>
        <charset val="128"/>
      </rPr>
      <t>：</t>
    </r>
    <r>
      <rPr>
        <sz val="10"/>
        <color indexed="8"/>
        <rFont val="Century"/>
        <family val="1"/>
      </rPr>
      <t xml:space="preserve"> </t>
    </r>
    <r>
      <rPr>
        <sz val="10"/>
        <color indexed="8"/>
        <rFont val="ＭＳ Ｐゴシック"/>
        <family val="3"/>
        <charset val="128"/>
      </rPr>
      <t>試験機器の標準コンベア速度 [m/min]</t>
    </r>
    <rPh sb="5" eb="7">
      <t>シケン</t>
    </rPh>
    <rPh sb="7" eb="9">
      <t>キキ</t>
    </rPh>
    <rPh sb="10" eb="12">
      <t>ヒョウジュン</t>
    </rPh>
    <rPh sb="16" eb="18">
      <t>ソクド</t>
    </rPh>
    <phoneticPr fontId="3"/>
  </si>
  <si>
    <r>
      <rPr>
        <i/>
        <sz val="10"/>
        <color indexed="8"/>
        <rFont val="Century"/>
        <family val="1"/>
      </rPr>
      <t>S</t>
    </r>
    <r>
      <rPr>
        <vertAlign val="subscript"/>
        <sz val="10"/>
        <color indexed="8"/>
        <rFont val="Century"/>
        <family val="1"/>
      </rPr>
      <t>c</t>
    </r>
    <r>
      <rPr>
        <sz val="10"/>
        <color indexed="8"/>
        <rFont val="Century"/>
        <family val="1"/>
      </rPr>
      <t xml:space="preserve"> </t>
    </r>
    <r>
      <rPr>
        <sz val="10"/>
        <color indexed="8"/>
        <rFont val="ＭＳ Ｐゴシック"/>
        <family val="3"/>
        <charset val="128"/>
      </rPr>
      <t>：</t>
    </r>
    <r>
      <rPr>
        <sz val="10"/>
        <color indexed="8"/>
        <rFont val="Century"/>
        <family val="1"/>
      </rPr>
      <t xml:space="preserve"> </t>
    </r>
    <r>
      <rPr>
        <sz val="10"/>
        <color indexed="8"/>
        <rFont val="ＭＳ Ｐゴシック"/>
        <family val="3"/>
        <charset val="128"/>
      </rPr>
      <t>試験機器の標準コンベア速度</t>
    </r>
    <r>
      <rPr>
        <sz val="10"/>
        <color indexed="8"/>
        <rFont val="ＭＳ Ｐゴシック"/>
        <family val="3"/>
        <charset val="128"/>
      </rPr>
      <t>[m/min]</t>
    </r>
    <rPh sb="5" eb="7">
      <t>シケン</t>
    </rPh>
    <rPh sb="7" eb="9">
      <t>キキ</t>
    </rPh>
    <rPh sb="10" eb="12">
      <t>ヒョウジュン</t>
    </rPh>
    <rPh sb="16" eb="18">
      <t>ソクド</t>
    </rPh>
    <phoneticPr fontId="3"/>
  </si>
  <si>
    <r>
      <rPr>
        <i/>
        <sz val="10"/>
        <rFont val="Century"/>
        <family val="1"/>
      </rPr>
      <t>W</t>
    </r>
    <r>
      <rPr>
        <vertAlign val="subscript"/>
        <sz val="10"/>
        <rFont val="Century"/>
        <family val="1"/>
      </rPr>
      <t>r</t>
    </r>
    <r>
      <rPr>
        <sz val="10"/>
        <rFont val="ＭＳ Ｐゴシック"/>
        <family val="3"/>
        <charset val="128"/>
      </rPr>
      <t xml:space="preserve"> : 仕上げすすぎタンクの貯湯量[ℓ/回]</t>
    </r>
    <rPh sb="21" eb="22">
      <t>カイ</t>
    </rPh>
    <phoneticPr fontId="3"/>
  </si>
  <si>
    <t>(ℓ/回）</t>
    <rPh sb="3" eb="4">
      <t>カイ</t>
    </rPh>
    <phoneticPr fontId="3"/>
  </si>
  <si>
    <r>
      <rPr>
        <i/>
        <sz val="10"/>
        <rFont val="Century"/>
        <family val="1"/>
      </rPr>
      <t>W</t>
    </r>
    <r>
      <rPr>
        <vertAlign val="subscript"/>
        <sz val="10"/>
        <rFont val="Century"/>
        <family val="1"/>
      </rPr>
      <t>c</t>
    </r>
    <r>
      <rPr>
        <sz val="10"/>
        <rFont val="Century"/>
        <family val="1"/>
      </rPr>
      <t xml:space="preserve"> </t>
    </r>
    <r>
      <rPr>
        <sz val="10"/>
        <rFont val="ＭＳ Ｐゴシック"/>
        <family val="3"/>
        <charset val="128"/>
      </rPr>
      <t>：</t>
    </r>
    <r>
      <rPr>
        <sz val="10"/>
        <rFont val="Century"/>
        <family val="1"/>
      </rPr>
      <t xml:space="preserve"> </t>
    </r>
    <r>
      <rPr>
        <sz val="10"/>
        <rFont val="ＭＳ Ｐゴシック"/>
        <family val="3"/>
        <charset val="128"/>
      </rPr>
      <t>処理時給湯量</t>
    </r>
    <r>
      <rPr>
        <sz val="10"/>
        <rFont val="ＭＳ Ｐゴシック"/>
        <family val="3"/>
        <charset val="128"/>
      </rPr>
      <t>[ℓ/h]</t>
    </r>
    <phoneticPr fontId="3"/>
  </si>
  <si>
    <t>(kg/枚)</t>
    <rPh sb="4" eb="5">
      <t>マイ</t>
    </rPh>
    <phoneticPr fontId="3"/>
  </si>
  <si>
    <r>
      <t xml:space="preserve"> θ</t>
    </r>
    <r>
      <rPr>
        <vertAlign val="subscript"/>
        <sz val="10"/>
        <rFont val="Century"/>
        <family val="1"/>
      </rPr>
      <t>s</t>
    </r>
    <r>
      <rPr>
        <sz val="10"/>
        <rFont val="ＭＳ Ｐゴシック"/>
        <family val="3"/>
        <charset val="128"/>
      </rPr>
      <t xml:space="preserve"> = </t>
    </r>
    <phoneticPr fontId="3"/>
  </si>
  <si>
    <r>
      <t>P</t>
    </r>
    <r>
      <rPr>
        <vertAlign val="subscript"/>
        <sz val="10"/>
        <rFont val="Century"/>
        <family val="1"/>
      </rPr>
      <t xml:space="preserve">c0 </t>
    </r>
    <r>
      <rPr>
        <sz val="10"/>
        <rFont val="ＭＳ Ｐゴシック"/>
        <family val="3"/>
        <charset val="128"/>
      </rPr>
      <t>=</t>
    </r>
    <phoneticPr fontId="3"/>
  </si>
  <si>
    <r>
      <t>T</t>
    </r>
    <r>
      <rPr>
        <vertAlign val="subscript"/>
        <sz val="10"/>
        <rFont val="Century"/>
        <family val="1"/>
      </rPr>
      <t xml:space="preserve">c0 </t>
    </r>
    <r>
      <rPr>
        <sz val="10"/>
        <rFont val="ＭＳ Ｐゴシック"/>
        <family val="3"/>
        <charset val="128"/>
      </rPr>
      <t>=</t>
    </r>
    <phoneticPr fontId="3"/>
  </si>
  <si>
    <r>
      <t>W</t>
    </r>
    <r>
      <rPr>
        <vertAlign val="subscript"/>
        <sz val="10"/>
        <rFont val="Century"/>
        <family val="1"/>
      </rPr>
      <t xml:space="preserve">c </t>
    </r>
    <r>
      <rPr>
        <sz val="10"/>
        <rFont val="ＭＳ Ｐゴシック"/>
        <family val="3"/>
        <charset val="128"/>
      </rPr>
      <t>=</t>
    </r>
    <phoneticPr fontId="3"/>
  </si>
  <si>
    <r>
      <rPr>
        <i/>
        <sz val="10"/>
        <rFont val="Century"/>
        <family val="1"/>
      </rPr>
      <t>T</t>
    </r>
    <r>
      <rPr>
        <vertAlign val="subscript"/>
        <sz val="10"/>
        <rFont val="Century"/>
        <family val="1"/>
      </rPr>
      <t xml:space="preserve">c0 </t>
    </r>
    <r>
      <rPr>
        <sz val="10"/>
        <rFont val="ＭＳ Ｐゴシック"/>
        <family val="3"/>
        <charset val="128"/>
      </rPr>
      <t>： 消費電力量の測定時間</t>
    </r>
    <r>
      <rPr>
        <sz val="10"/>
        <rFont val="ＭＳ Ｐゴシック"/>
        <family val="3"/>
        <charset val="128"/>
      </rPr>
      <t>[min]</t>
    </r>
    <phoneticPr fontId="3"/>
  </si>
  <si>
    <r>
      <t>V</t>
    </r>
    <r>
      <rPr>
        <vertAlign val="subscript"/>
        <sz val="10"/>
        <rFont val="Century"/>
        <family val="1"/>
      </rPr>
      <t>c</t>
    </r>
    <r>
      <rPr>
        <sz val="10"/>
        <rFont val="ＭＳ Ｐゴシック"/>
        <family val="3"/>
        <charset val="128"/>
      </rPr>
      <t xml:space="preserve"> =</t>
    </r>
    <phoneticPr fontId="3"/>
  </si>
  <si>
    <r>
      <t>h</t>
    </r>
    <r>
      <rPr>
        <vertAlign val="subscript"/>
        <sz val="10"/>
        <rFont val="Century"/>
        <family val="1"/>
      </rPr>
      <t>c</t>
    </r>
    <r>
      <rPr>
        <sz val="10"/>
        <rFont val="ＭＳ Ｐゴシック"/>
        <family val="3"/>
        <charset val="128"/>
      </rPr>
      <t xml:space="preserve"> =</t>
    </r>
    <phoneticPr fontId="3"/>
  </si>
  <si>
    <t>①立上り時</t>
    <rPh sb="1" eb="3">
      <t>タチアガ</t>
    </rPh>
    <rPh sb="4" eb="5">
      <t>ジ</t>
    </rPh>
    <phoneticPr fontId="3"/>
  </si>
  <si>
    <t>②試験食器なし処理時</t>
    <rPh sb="1" eb="3">
      <t>シケン</t>
    </rPh>
    <rPh sb="3" eb="5">
      <t>ショッキ</t>
    </rPh>
    <rPh sb="7" eb="9">
      <t>ショリ</t>
    </rPh>
    <rPh sb="9" eb="10">
      <t>ジ</t>
    </rPh>
    <phoneticPr fontId="3"/>
  </si>
  <si>
    <t>③処理時</t>
    <rPh sb="1" eb="3">
      <t>ショリ</t>
    </rPh>
    <rPh sb="3" eb="4">
      <t>ジ</t>
    </rPh>
    <phoneticPr fontId="3"/>
  </si>
  <si>
    <t>④待機時</t>
    <rPh sb="1" eb="3">
      <t>タイキ</t>
    </rPh>
    <rPh sb="3" eb="4">
      <t>トキ</t>
    </rPh>
    <phoneticPr fontId="3"/>
  </si>
  <si>
    <t>⑤日あたり消費電力量</t>
    <rPh sb="5" eb="7">
      <t>ショウヒ</t>
    </rPh>
    <rPh sb="7" eb="10">
      <t>デンリョクリョウ</t>
    </rPh>
    <phoneticPr fontId="3"/>
  </si>
  <si>
    <r>
      <rPr>
        <i/>
        <sz val="10"/>
        <rFont val="Century"/>
        <family val="1"/>
      </rPr>
      <t>T</t>
    </r>
    <r>
      <rPr>
        <vertAlign val="subscript"/>
        <sz val="10"/>
        <rFont val="Century"/>
        <family val="1"/>
      </rPr>
      <t xml:space="preserve">i </t>
    </r>
    <r>
      <rPr>
        <sz val="10"/>
        <rFont val="ＭＳ Ｐゴシック"/>
        <family val="3"/>
        <charset val="128"/>
      </rPr>
      <t>： 消費電力量の測定時間[min]</t>
    </r>
    <phoneticPr fontId="3"/>
  </si>
  <si>
    <t>（ℓ/回）</t>
    <rPh sb="3" eb="4">
      <t>カイ</t>
    </rPh>
    <phoneticPr fontId="3"/>
  </si>
  <si>
    <r>
      <t>W</t>
    </r>
    <r>
      <rPr>
        <vertAlign val="subscript"/>
        <sz val="14"/>
        <rFont val="Century"/>
        <family val="1"/>
      </rPr>
      <t>dH</t>
    </r>
    <phoneticPr fontId="3"/>
  </si>
  <si>
    <t>規定なし</t>
    <rPh sb="0" eb="2">
      <t>キテイ</t>
    </rPh>
    <phoneticPr fontId="3"/>
  </si>
  <si>
    <t>③待機時</t>
    <rPh sb="1" eb="3">
      <t>タイキ</t>
    </rPh>
    <rPh sb="3" eb="4">
      <t>ジ</t>
    </rPh>
    <phoneticPr fontId="3"/>
  </si>
  <si>
    <r>
      <rPr>
        <i/>
        <sz val="10"/>
        <color indexed="8"/>
        <rFont val="Century"/>
        <family val="1"/>
      </rPr>
      <t>V</t>
    </r>
    <r>
      <rPr>
        <vertAlign val="subscript"/>
        <sz val="10"/>
        <color indexed="8"/>
        <rFont val="Century"/>
        <family val="1"/>
      </rPr>
      <t>c</t>
    </r>
    <r>
      <rPr>
        <sz val="10"/>
        <color indexed="8"/>
        <rFont val="Century"/>
        <family val="1"/>
      </rPr>
      <t xml:space="preserve"> </t>
    </r>
    <r>
      <rPr>
        <sz val="10"/>
        <color indexed="8"/>
        <rFont val="ＭＳ Ｐゴシック"/>
        <family val="3"/>
        <charset val="128"/>
      </rPr>
      <t>：</t>
    </r>
    <r>
      <rPr>
        <sz val="10"/>
        <color indexed="8"/>
        <rFont val="Century"/>
        <family val="1"/>
      </rPr>
      <t xml:space="preserve"> </t>
    </r>
    <r>
      <rPr>
        <sz val="10"/>
        <color indexed="8"/>
        <rFont val="ＭＳ Ｐゴシック"/>
        <family val="3"/>
        <charset val="128"/>
      </rPr>
      <t>連続処理能力</t>
    </r>
    <r>
      <rPr>
        <sz val="10"/>
        <color indexed="8"/>
        <rFont val="Century"/>
        <family val="1"/>
      </rPr>
      <t xml:space="preserve"> [</t>
    </r>
    <r>
      <rPr>
        <sz val="10"/>
        <color indexed="8"/>
        <rFont val="ＭＳ Ｐゴシック"/>
        <family val="3"/>
        <charset val="128"/>
      </rPr>
      <t>枚</t>
    </r>
    <r>
      <rPr>
        <sz val="10"/>
        <color indexed="8"/>
        <rFont val="ＭＳ Ｐゴシック"/>
        <family val="3"/>
        <charset val="128"/>
      </rPr>
      <t>/h</t>
    </r>
    <r>
      <rPr>
        <sz val="10"/>
        <color indexed="8"/>
        <rFont val="Century"/>
        <family val="1"/>
      </rPr>
      <t>]</t>
    </r>
    <rPh sb="5" eb="7">
      <t>レンゾク</t>
    </rPh>
    <rPh sb="7" eb="9">
      <t>ショリ</t>
    </rPh>
    <rPh sb="9" eb="11">
      <t>ノウリョク</t>
    </rPh>
    <rPh sb="13" eb="14">
      <t>マイ</t>
    </rPh>
    <phoneticPr fontId="3"/>
  </si>
  <si>
    <r>
      <rPr>
        <i/>
        <sz val="10"/>
        <color indexed="8"/>
        <rFont val="Century"/>
        <family val="1"/>
      </rPr>
      <t>V</t>
    </r>
    <r>
      <rPr>
        <vertAlign val="subscript"/>
        <sz val="10"/>
        <color indexed="8"/>
        <rFont val="Century"/>
        <family val="1"/>
      </rPr>
      <t>c</t>
    </r>
    <r>
      <rPr>
        <sz val="10"/>
        <color indexed="8"/>
        <rFont val="Century"/>
        <family val="1"/>
      </rPr>
      <t xml:space="preserve"> </t>
    </r>
    <r>
      <rPr>
        <sz val="10"/>
        <color indexed="8"/>
        <rFont val="ＭＳ Ｐゴシック"/>
        <family val="3"/>
        <charset val="128"/>
      </rPr>
      <t>：</t>
    </r>
    <r>
      <rPr>
        <sz val="10"/>
        <color indexed="8"/>
        <rFont val="Century"/>
        <family val="1"/>
      </rPr>
      <t xml:space="preserve"> </t>
    </r>
    <r>
      <rPr>
        <sz val="10"/>
        <color indexed="8"/>
        <rFont val="ＭＳ Ｐゴシック"/>
        <family val="3"/>
        <charset val="128"/>
      </rPr>
      <t>連続処理能力</t>
    </r>
    <r>
      <rPr>
        <sz val="10"/>
        <color indexed="8"/>
        <rFont val="ＭＳ Ｐゴシック"/>
        <family val="3"/>
        <charset val="128"/>
      </rPr>
      <t xml:space="preserve"> [枚/h]</t>
    </r>
    <rPh sb="5" eb="7">
      <t>レンゾク</t>
    </rPh>
    <rPh sb="7" eb="9">
      <t>ショリ</t>
    </rPh>
    <rPh sb="9" eb="11">
      <t>ノウリョク</t>
    </rPh>
    <rPh sb="13" eb="14">
      <t>マイ</t>
    </rPh>
    <phoneticPr fontId="3"/>
  </si>
  <si>
    <r>
      <t xml:space="preserve">     </t>
    </r>
    <r>
      <rPr>
        <i/>
        <sz val="10"/>
        <rFont val="Century"/>
        <family val="1"/>
      </rPr>
      <t>W</t>
    </r>
    <r>
      <rPr>
        <vertAlign val="subscript"/>
        <sz val="10"/>
        <rFont val="Century"/>
        <family val="1"/>
      </rPr>
      <t>m</t>
    </r>
    <r>
      <rPr>
        <sz val="10"/>
        <rFont val="ＭＳ Ｐゴシック"/>
        <family val="3"/>
        <charset val="128"/>
      </rPr>
      <t xml:space="preserve"> ： 循環すすぎタンクの貯湯量[ℓ]</t>
    </r>
    <phoneticPr fontId="3"/>
  </si>
  <si>
    <r>
      <t>W</t>
    </r>
    <r>
      <rPr>
        <vertAlign val="subscript"/>
        <sz val="10"/>
        <rFont val="Century"/>
        <family val="1"/>
      </rPr>
      <t>c</t>
    </r>
    <r>
      <rPr>
        <vertAlign val="subscript"/>
        <sz val="10"/>
        <rFont val="ＭＳ Ｐゴシック"/>
        <family val="3"/>
        <charset val="128"/>
      </rPr>
      <t xml:space="preserve"> </t>
    </r>
    <r>
      <rPr>
        <sz val="10"/>
        <rFont val="ＭＳ Ｐゴシック"/>
        <family val="3"/>
        <charset val="128"/>
      </rPr>
      <t>=</t>
    </r>
    <phoneticPr fontId="3"/>
  </si>
  <si>
    <r>
      <rPr>
        <i/>
        <sz val="14"/>
        <rFont val="Century"/>
        <family val="1"/>
      </rPr>
      <t xml:space="preserve">  W</t>
    </r>
    <r>
      <rPr>
        <vertAlign val="subscript"/>
        <sz val="14"/>
        <rFont val="Century"/>
        <family val="1"/>
      </rPr>
      <t>dH</t>
    </r>
    <r>
      <rPr>
        <vertAlign val="subscript"/>
        <sz val="10"/>
        <rFont val="ＭＳ Ｐゴシック"/>
        <family val="3"/>
        <charset val="128"/>
      </rPr>
      <t xml:space="preserve"> </t>
    </r>
    <r>
      <rPr>
        <sz val="10"/>
        <rFont val="ＭＳ Ｐゴシック"/>
        <family val="3"/>
        <charset val="128"/>
      </rPr>
      <t>=</t>
    </r>
    <phoneticPr fontId="3"/>
  </si>
  <si>
    <r>
      <t>p</t>
    </r>
    <r>
      <rPr>
        <vertAlign val="subscript"/>
        <sz val="10"/>
        <rFont val="Century"/>
        <family val="1"/>
      </rPr>
      <t>m</t>
    </r>
    <r>
      <rPr>
        <sz val="10"/>
        <rFont val="Century"/>
        <family val="1"/>
      </rPr>
      <t xml:space="preserve"> </t>
    </r>
    <r>
      <rPr>
        <sz val="10"/>
        <rFont val="ＭＳ Ｐゴシック"/>
        <family val="3"/>
        <charset val="128"/>
      </rPr>
      <t>=</t>
    </r>
    <phoneticPr fontId="3"/>
  </si>
  <si>
    <r>
      <t>p</t>
    </r>
    <r>
      <rPr>
        <vertAlign val="subscript"/>
        <sz val="10"/>
        <rFont val="Century"/>
        <family val="1"/>
      </rPr>
      <t>f</t>
    </r>
    <r>
      <rPr>
        <i/>
        <sz val="10"/>
        <rFont val="Century"/>
        <family val="1"/>
      </rPr>
      <t xml:space="preserve"> </t>
    </r>
    <r>
      <rPr>
        <sz val="10"/>
        <rFont val="ＭＳ Ｐゴシック"/>
        <family val="3"/>
        <charset val="128"/>
      </rPr>
      <t>=</t>
    </r>
    <phoneticPr fontId="3"/>
  </si>
  <si>
    <r>
      <t xml:space="preserve"> θ</t>
    </r>
    <r>
      <rPr>
        <vertAlign val="subscript"/>
        <sz val="10"/>
        <rFont val="Century"/>
        <family val="1"/>
      </rPr>
      <t>s</t>
    </r>
    <r>
      <rPr>
        <i/>
        <sz val="10"/>
        <rFont val="Century"/>
        <family val="1"/>
      </rPr>
      <t xml:space="preserve">  </t>
    </r>
    <r>
      <rPr>
        <sz val="10"/>
        <rFont val="ＭＳ Ｐゴシック"/>
        <family val="3"/>
        <charset val="128"/>
      </rPr>
      <t>=</t>
    </r>
    <r>
      <rPr>
        <sz val="10"/>
        <rFont val="Century"/>
        <family val="1"/>
      </rPr>
      <t xml:space="preserve"> </t>
    </r>
    <phoneticPr fontId="3"/>
  </si>
  <si>
    <r>
      <t>T</t>
    </r>
    <r>
      <rPr>
        <vertAlign val="subscript"/>
        <sz val="10"/>
        <rFont val="Century"/>
        <family val="1"/>
      </rPr>
      <t>4</t>
    </r>
    <r>
      <rPr>
        <i/>
        <sz val="10"/>
        <rFont val="Century"/>
        <family val="1"/>
      </rPr>
      <t xml:space="preserve"> </t>
    </r>
    <r>
      <rPr>
        <sz val="10"/>
        <rFont val="ＭＳ Ｐゴシック"/>
        <family val="3"/>
        <charset val="128"/>
      </rPr>
      <t>=</t>
    </r>
    <r>
      <rPr>
        <sz val="10"/>
        <rFont val="Century"/>
        <family val="1"/>
      </rPr>
      <t xml:space="preserve"> </t>
    </r>
    <phoneticPr fontId="3"/>
  </si>
  <si>
    <r>
      <t>T</t>
    </r>
    <r>
      <rPr>
        <vertAlign val="subscript"/>
        <sz val="10"/>
        <rFont val="Century"/>
        <family val="1"/>
      </rPr>
      <t>1</t>
    </r>
    <r>
      <rPr>
        <i/>
        <sz val="10"/>
        <rFont val="Century"/>
        <family val="1"/>
      </rPr>
      <t xml:space="preserve"> </t>
    </r>
    <r>
      <rPr>
        <sz val="10"/>
        <rFont val="ＭＳ Ｐゴシック"/>
        <family val="3"/>
        <charset val="128"/>
      </rPr>
      <t xml:space="preserve">= </t>
    </r>
    <phoneticPr fontId="3"/>
  </si>
  <si>
    <r>
      <t>T</t>
    </r>
    <r>
      <rPr>
        <vertAlign val="subscript"/>
        <sz val="10"/>
        <rFont val="Century"/>
        <family val="1"/>
      </rPr>
      <t>2</t>
    </r>
    <r>
      <rPr>
        <i/>
        <sz val="10"/>
        <rFont val="Century"/>
        <family val="1"/>
      </rPr>
      <t xml:space="preserve"> </t>
    </r>
    <r>
      <rPr>
        <sz val="10"/>
        <rFont val="ＭＳ Ｐゴシック"/>
        <family val="3"/>
        <charset val="128"/>
      </rPr>
      <t>=</t>
    </r>
    <r>
      <rPr>
        <sz val="10"/>
        <rFont val="Century"/>
        <family val="1"/>
      </rPr>
      <t xml:space="preserve"> </t>
    </r>
    <phoneticPr fontId="3"/>
  </si>
  <si>
    <r>
      <t>T</t>
    </r>
    <r>
      <rPr>
        <vertAlign val="subscript"/>
        <sz val="10"/>
        <rFont val="Century"/>
        <family val="1"/>
      </rPr>
      <t>3</t>
    </r>
    <r>
      <rPr>
        <i/>
        <sz val="10"/>
        <rFont val="Century"/>
        <family val="1"/>
      </rPr>
      <t xml:space="preserve"> </t>
    </r>
    <r>
      <rPr>
        <sz val="10"/>
        <rFont val="ＭＳ Ｐゴシック"/>
        <family val="3"/>
        <charset val="128"/>
      </rPr>
      <t>=</t>
    </r>
    <r>
      <rPr>
        <sz val="10"/>
        <rFont val="Century"/>
        <family val="1"/>
      </rPr>
      <t xml:space="preserve"> </t>
    </r>
    <phoneticPr fontId="3"/>
  </si>
  <si>
    <t>（回/日）</t>
    <phoneticPr fontId="3"/>
  </si>
  <si>
    <t>ポイント等</t>
  </si>
  <si>
    <t>貯湯量（ℓ）</t>
    <rPh sb="0" eb="1">
      <t>チョ</t>
    </rPh>
    <rPh sb="1" eb="2">
      <t>トウ</t>
    </rPh>
    <rPh sb="2" eb="3">
      <t>リョウ</t>
    </rPh>
    <phoneticPr fontId="3"/>
  </si>
  <si>
    <t>仕上げすすぎタンクの
有/無</t>
    <rPh sb="11" eb="12">
      <t>ア</t>
    </rPh>
    <rPh sb="13" eb="14">
      <t>ム</t>
    </rPh>
    <phoneticPr fontId="3"/>
  </si>
  <si>
    <t>外形寸法(mm)</t>
    <rPh sb="0" eb="2">
      <t>ガイケイ</t>
    </rPh>
    <rPh sb="2" eb="4">
      <t>スンポウ</t>
    </rPh>
    <phoneticPr fontId="3"/>
  </si>
  <si>
    <t>コンベア進行方向のラック長さ(mm)</t>
    <rPh sb="4" eb="6">
      <t>シンコウ</t>
    </rPh>
    <rPh sb="6" eb="8">
      <t>ホウコウ</t>
    </rPh>
    <rPh sb="12" eb="13">
      <t>ナガ</t>
    </rPh>
    <phoneticPr fontId="3"/>
  </si>
  <si>
    <r>
      <rPr>
        <i/>
        <sz val="10"/>
        <rFont val="Century"/>
        <family val="1"/>
      </rPr>
      <t>T</t>
    </r>
    <r>
      <rPr>
        <vertAlign val="subscript"/>
        <sz val="10"/>
        <rFont val="Century"/>
        <family val="1"/>
      </rPr>
      <t>1</t>
    </r>
    <r>
      <rPr>
        <vertAlign val="subscript"/>
        <sz val="10"/>
        <rFont val="ＭＳ Ｐゴシック"/>
        <family val="3"/>
        <charset val="128"/>
      </rPr>
      <t>、</t>
    </r>
    <r>
      <rPr>
        <i/>
        <sz val="10"/>
        <rFont val="Century"/>
        <family val="1"/>
      </rPr>
      <t>T</t>
    </r>
    <r>
      <rPr>
        <vertAlign val="subscript"/>
        <sz val="10"/>
        <rFont val="Century"/>
        <family val="1"/>
      </rPr>
      <t>2</t>
    </r>
    <r>
      <rPr>
        <vertAlign val="subscript"/>
        <sz val="10"/>
        <rFont val="ＭＳ Ｐゴシック"/>
        <family val="3"/>
        <charset val="128"/>
      </rPr>
      <t>、</t>
    </r>
    <r>
      <rPr>
        <i/>
        <sz val="10"/>
        <rFont val="Century"/>
        <family val="1"/>
      </rPr>
      <t>T</t>
    </r>
    <r>
      <rPr>
        <vertAlign val="subscript"/>
        <sz val="10"/>
        <rFont val="Century"/>
        <family val="1"/>
      </rPr>
      <t>3</t>
    </r>
    <r>
      <rPr>
        <vertAlign val="subscript"/>
        <sz val="10"/>
        <rFont val="ＭＳ Ｐゴシック"/>
        <family val="3"/>
        <charset val="128"/>
      </rPr>
      <t>、</t>
    </r>
    <r>
      <rPr>
        <i/>
        <sz val="10"/>
        <rFont val="Century"/>
        <family val="1"/>
      </rPr>
      <t>T</t>
    </r>
    <r>
      <rPr>
        <vertAlign val="subscript"/>
        <sz val="10"/>
        <rFont val="Century"/>
        <family val="1"/>
      </rPr>
      <t>4</t>
    </r>
    <r>
      <rPr>
        <sz val="10"/>
        <rFont val="ＭＳ Ｐゴシック"/>
        <family val="3"/>
        <charset val="128"/>
      </rPr>
      <t>の最大値</t>
    </r>
    <rPh sb="12" eb="15">
      <t>サイダイチ</t>
    </rPh>
    <phoneticPr fontId="3"/>
  </si>
  <si>
    <r>
      <t xml:space="preserve">      </t>
    </r>
    <r>
      <rPr>
        <i/>
        <sz val="10"/>
        <rFont val="Century"/>
        <family val="1"/>
      </rPr>
      <t>W</t>
    </r>
    <r>
      <rPr>
        <vertAlign val="subscript"/>
        <sz val="10"/>
        <rFont val="Century"/>
        <family val="1"/>
      </rPr>
      <t>f</t>
    </r>
    <r>
      <rPr>
        <sz val="10"/>
        <rFont val="ＭＳ Ｐゴシック"/>
        <family val="3"/>
        <charset val="128"/>
      </rPr>
      <t xml:space="preserve"> ： 洗浄タンクの貯湯量[ℓ]</t>
    </r>
    <phoneticPr fontId="3"/>
  </si>
  <si>
    <r>
      <t>　　　</t>
    </r>
    <r>
      <rPr>
        <i/>
        <sz val="10"/>
        <rFont val="Century"/>
        <family val="1"/>
      </rPr>
      <t>p</t>
    </r>
    <r>
      <rPr>
        <vertAlign val="subscript"/>
        <sz val="10"/>
        <rFont val="Century"/>
        <family val="1"/>
      </rPr>
      <t xml:space="preserve">f </t>
    </r>
    <r>
      <rPr>
        <sz val="10"/>
        <rFont val="ＭＳ Ｐゴシック"/>
        <family val="3"/>
        <charset val="128"/>
      </rPr>
      <t>： 洗浄タンクのヒータ容量[kW]</t>
    </r>
    <phoneticPr fontId="3"/>
  </si>
  <si>
    <t>①予備洗浄タンクの立上り性能</t>
    <rPh sb="1" eb="3">
      <t>ヨビ</t>
    </rPh>
    <rPh sb="3" eb="5">
      <t>センジョウ</t>
    </rPh>
    <rPh sb="9" eb="10">
      <t>タ</t>
    </rPh>
    <rPh sb="10" eb="11">
      <t>ア</t>
    </rPh>
    <rPh sb="12" eb="14">
      <t>セイノウ</t>
    </rPh>
    <phoneticPr fontId="3"/>
  </si>
  <si>
    <t>②洗浄タンクの立上り性能</t>
    <rPh sb="1" eb="3">
      <t>センジョウ</t>
    </rPh>
    <rPh sb="7" eb="8">
      <t>タ</t>
    </rPh>
    <rPh sb="8" eb="9">
      <t>ア</t>
    </rPh>
    <rPh sb="10" eb="12">
      <t>セイノウ</t>
    </rPh>
    <phoneticPr fontId="3"/>
  </si>
  <si>
    <r>
      <rPr>
        <sz val="10"/>
        <rFont val="ＭＳ Ｐ明朝"/>
        <family val="1"/>
        <charset val="128"/>
      </rPr>
      <t>Δ</t>
    </r>
    <r>
      <rPr>
        <i/>
        <sz val="10"/>
        <rFont val="Symbol"/>
        <family val="1"/>
        <charset val="2"/>
      </rPr>
      <t>q</t>
    </r>
    <r>
      <rPr>
        <vertAlign val="subscript"/>
        <sz val="10"/>
        <rFont val="Century"/>
        <family val="1"/>
      </rPr>
      <t>d</t>
    </r>
    <r>
      <rPr>
        <sz val="10"/>
        <rFont val="ＭＳ Ｐゴシック"/>
        <family val="3"/>
        <charset val="128"/>
      </rPr>
      <t xml:space="preserve"> =</t>
    </r>
    <phoneticPr fontId="3"/>
  </si>
  <si>
    <r>
      <rPr>
        <i/>
        <sz val="10"/>
        <rFont val="Century"/>
        <family val="1"/>
      </rPr>
      <t>C</t>
    </r>
    <r>
      <rPr>
        <vertAlign val="subscript"/>
        <sz val="10"/>
        <rFont val="Century"/>
        <family val="1"/>
      </rPr>
      <t xml:space="preserve">d </t>
    </r>
    <r>
      <rPr>
        <sz val="10"/>
        <rFont val="ＭＳ Ｐゴシック"/>
        <family val="3"/>
        <charset val="128"/>
      </rPr>
      <t>： 試験食器の比熱　[kJ/kg ℃]</t>
    </r>
    <phoneticPr fontId="3"/>
  </si>
  <si>
    <r>
      <rPr>
        <i/>
        <sz val="12"/>
        <rFont val="Century"/>
        <family val="1"/>
      </rPr>
      <t>P</t>
    </r>
    <r>
      <rPr>
        <vertAlign val="subscript"/>
        <sz val="12"/>
        <rFont val="ＭＳ Ｐ明朝"/>
        <family val="1"/>
        <charset val="128"/>
      </rPr>
      <t>ｓ</t>
    </r>
    <r>
      <rPr>
        <sz val="10"/>
        <rFont val="Century"/>
        <family val="1"/>
      </rPr>
      <t xml:space="preserve"> =</t>
    </r>
    <phoneticPr fontId="3"/>
  </si>
  <si>
    <r>
      <rPr>
        <i/>
        <sz val="10"/>
        <rFont val="Century"/>
        <family val="1"/>
      </rPr>
      <t>P</t>
    </r>
    <r>
      <rPr>
        <vertAlign val="subscript"/>
        <sz val="10"/>
        <rFont val="Century"/>
        <family val="1"/>
      </rPr>
      <t xml:space="preserve">c0 </t>
    </r>
    <r>
      <rPr>
        <sz val="10"/>
        <rFont val="ＭＳ Ｐゴシック"/>
        <family val="3"/>
        <charset val="128"/>
      </rPr>
      <t>：消費電力量</t>
    </r>
    <r>
      <rPr>
        <sz val="10"/>
        <rFont val="ＭＳ Ｐゴシック"/>
        <family val="3"/>
        <charset val="128"/>
      </rPr>
      <t>[kWh]</t>
    </r>
    <phoneticPr fontId="3"/>
  </si>
  <si>
    <t>(kW)</t>
    <phoneticPr fontId="3"/>
  </si>
  <si>
    <t>2.熱効率</t>
    <rPh sb="2" eb="3">
      <t>ネツ</t>
    </rPh>
    <rPh sb="3" eb="5">
      <t>コウリツ</t>
    </rPh>
    <phoneticPr fontId="3"/>
  </si>
  <si>
    <t>3.立上り性能</t>
    <phoneticPr fontId="3"/>
  </si>
  <si>
    <t>4.処理能力</t>
    <phoneticPr fontId="3"/>
  </si>
  <si>
    <r>
      <t>5.消費</t>
    </r>
    <r>
      <rPr>
        <sz val="11"/>
        <rFont val="ＭＳ Ｐゴシック"/>
        <family val="3"/>
        <charset val="128"/>
      </rPr>
      <t>電力量</t>
    </r>
    <rPh sb="2" eb="4">
      <t>ショウヒ</t>
    </rPh>
    <rPh sb="4" eb="7">
      <t>デンリョクリョウ</t>
    </rPh>
    <phoneticPr fontId="3"/>
  </si>
  <si>
    <t>室温(℃)</t>
    <phoneticPr fontId="3"/>
  </si>
  <si>
    <t>気圧(hPa)</t>
    <rPh sb="0" eb="1">
      <t>キ</t>
    </rPh>
    <rPh sb="1" eb="2">
      <t>アツ</t>
    </rPh>
    <phoneticPr fontId="3"/>
  </si>
  <si>
    <t>測定写真</t>
    <rPh sb="0" eb="2">
      <t>ソクテイ</t>
    </rPh>
    <rPh sb="2" eb="4">
      <t>シャシン</t>
    </rPh>
    <phoneticPr fontId="3"/>
  </si>
  <si>
    <t>最大消費電力測定グラフ</t>
    <rPh sb="0" eb="2">
      <t>サイダイ</t>
    </rPh>
    <rPh sb="2" eb="4">
      <t>ショウヒ</t>
    </rPh>
    <rPh sb="4" eb="6">
      <t>デンリョク</t>
    </rPh>
    <rPh sb="6" eb="8">
      <t>ソクテイ</t>
    </rPh>
    <phoneticPr fontId="3"/>
  </si>
  <si>
    <r>
      <t>p</t>
    </r>
    <r>
      <rPr>
        <vertAlign val="subscript"/>
        <sz val="14"/>
        <rFont val="Century"/>
        <family val="1"/>
      </rPr>
      <t xml:space="preserve">r </t>
    </r>
    <phoneticPr fontId="3"/>
  </si>
  <si>
    <t>消費電力の許容差</t>
    <rPh sb="0" eb="2">
      <t>ショウヒ</t>
    </rPh>
    <rPh sb="2" eb="4">
      <t>デンリョク</t>
    </rPh>
    <rPh sb="5" eb="7">
      <t>キョヨウ</t>
    </rPh>
    <rPh sb="7" eb="8">
      <t>サ</t>
    </rPh>
    <phoneticPr fontId="3"/>
  </si>
  <si>
    <t>フラットコンベア洗浄機</t>
    <rPh sb="8" eb="11">
      <t>センジョウキ</t>
    </rPh>
    <phoneticPr fontId="3"/>
  </si>
  <si>
    <t>フライトコンベア洗浄機</t>
    <rPh sb="8" eb="11">
      <t>センジョウキ</t>
    </rPh>
    <phoneticPr fontId="3"/>
  </si>
  <si>
    <t>ラックコンベア洗浄機</t>
    <rPh sb="7" eb="10">
      <t>センジョウキ</t>
    </rPh>
    <phoneticPr fontId="3"/>
  </si>
  <si>
    <t>立爪の間隔(mm)</t>
    <rPh sb="0" eb="1">
      <t>タ</t>
    </rPh>
    <rPh sb="1" eb="2">
      <t>ツメ</t>
    </rPh>
    <rPh sb="3" eb="5">
      <t>カンカク</t>
    </rPh>
    <phoneticPr fontId="3"/>
  </si>
  <si>
    <t>リスト</t>
    <phoneticPr fontId="3"/>
  </si>
  <si>
    <t>タンクの種類</t>
    <phoneticPr fontId="3"/>
  </si>
  <si>
    <t>立上り性能は①、②、③、④の最大値になる。</t>
    <rPh sb="14" eb="17">
      <t>サイダイチ</t>
    </rPh>
    <phoneticPr fontId="3"/>
  </si>
  <si>
    <t>500mm×500mm</t>
    <phoneticPr fontId="3"/>
  </si>
  <si>
    <t>専用食器籠</t>
    <rPh sb="0" eb="2">
      <t>センヨウ</t>
    </rPh>
    <rPh sb="2" eb="4">
      <t>ショッキ</t>
    </rPh>
    <rPh sb="4" eb="5">
      <t>カゴ</t>
    </rPh>
    <phoneticPr fontId="3"/>
  </si>
  <si>
    <t>ラックコンベア洗浄機、フライトコンベア洗浄機、フラットコンベア洗浄機(選択してください)</t>
  </si>
  <si>
    <t>ラックコンベア洗浄機</t>
    <phoneticPr fontId="3"/>
  </si>
  <si>
    <t>フライトコンベア洗浄機</t>
  </si>
  <si>
    <t>フラットコンベア洗浄機</t>
  </si>
  <si>
    <t>仕上げすすぎの方式</t>
    <rPh sb="7" eb="9">
      <t>ホウシキ</t>
    </rPh>
    <phoneticPr fontId="3"/>
  </si>
  <si>
    <t>試験機器の電動機の最大消費電力 =</t>
    <rPh sb="0" eb="2">
      <t>シケン</t>
    </rPh>
    <rPh sb="2" eb="4">
      <t>キキ</t>
    </rPh>
    <rPh sb="5" eb="8">
      <t>デンドウキ</t>
    </rPh>
    <rPh sb="9" eb="11">
      <t>サイダイ</t>
    </rPh>
    <rPh sb="11" eb="13">
      <t>ショウヒ</t>
    </rPh>
    <rPh sb="13" eb="15">
      <t>デンリョク</t>
    </rPh>
    <phoneticPr fontId="3"/>
  </si>
  <si>
    <t>(kW)</t>
    <phoneticPr fontId="3"/>
  </si>
  <si>
    <t>電動機の定格消費電力 =</t>
    <rPh sb="0" eb="3">
      <t>デンドウキ</t>
    </rPh>
    <phoneticPr fontId="3"/>
  </si>
  <si>
    <t>測定時の定格周波数 =</t>
    <rPh sb="0" eb="2">
      <t>ソクテイ</t>
    </rPh>
    <rPh sb="2" eb="3">
      <t>ジ</t>
    </rPh>
    <rPh sb="4" eb="6">
      <t>テイカク</t>
    </rPh>
    <rPh sb="6" eb="9">
      <t>シュウハスウ</t>
    </rPh>
    <phoneticPr fontId="3"/>
  </si>
  <si>
    <t>(Hz)</t>
    <phoneticPr fontId="3"/>
  </si>
  <si>
    <r>
      <rPr>
        <i/>
        <sz val="10"/>
        <rFont val="Century"/>
        <family val="1"/>
      </rPr>
      <t>ε</t>
    </r>
    <r>
      <rPr>
        <vertAlign val="subscript"/>
        <sz val="10"/>
        <rFont val="Century"/>
        <family val="1"/>
      </rPr>
      <t>p</t>
    </r>
    <r>
      <rPr>
        <sz val="10"/>
        <rFont val="ＭＳ Ｐゴシック"/>
        <family val="3"/>
        <charset val="128"/>
      </rPr>
      <t xml:space="preserve"> =</t>
    </r>
    <phoneticPr fontId="3"/>
  </si>
  <si>
    <t>(%)</t>
    <phoneticPr fontId="3"/>
  </si>
  <si>
    <t>試験機器の電熱装置の最大消費電力 =</t>
    <rPh sb="0" eb="2">
      <t>シケン</t>
    </rPh>
    <rPh sb="2" eb="4">
      <t>キキ</t>
    </rPh>
    <rPh sb="5" eb="7">
      <t>デンネツ</t>
    </rPh>
    <rPh sb="7" eb="9">
      <t>ソウチ</t>
    </rPh>
    <rPh sb="10" eb="12">
      <t>サイダイ</t>
    </rPh>
    <rPh sb="12" eb="14">
      <t>ショウヒ</t>
    </rPh>
    <rPh sb="14" eb="16">
      <t>デンリョク</t>
    </rPh>
    <phoneticPr fontId="3"/>
  </si>
  <si>
    <t>電熱装置の定格消費電力 =</t>
    <rPh sb="0" eb="2">
      <t>デンネツ</t>
    </rPh>
    <rPh sb="2" eb="4">
      <t>ソウチ</t>
    </rPh>
    <phoneticPr fontId="3"/>
  </si>
  <si>
    <t xml:space="preserve">        電動機と電熱装置の最大消費電力を分けて測定できないとき</t>
    <rPh sb="8" eb="11">
      <t>デンドウキ</t>
    </rPh>
    <rPh sb="12" eb="14">
      <t>デンネツ</t>
    </rPh>
    <rPh sb="14" eb="16">
      <t>ソウチ</t>
    </rPh>
    <rPh sb="17" eb="19">
      <t>サイダイ</t>
    </rPh>
    <rPh sb="19" eb="21">
      <t>ショウヒ</t>
    </rPh>
    <rPh sb="21" eb="23">
      <t>デンリョク</t>
    </rPh>
    <rPh sb="24" eb="25">
      <t>ワ</t>
    </rPh>
    <rPh sb="27" eb="29">
      <t>ソクテイ</t>
    </rPh>
    <phoneticPr fontId="3"/>
  </si>
  <si>
    <r>
      <rPr>
        <i/>
        <sz val="10"/>
        <rFont val="Century"/>
        <family val="1"/>
      </rPr>
      <t>p</t>
    </r>
    <r>
      <rPr>
        <vertAlign val="subscript"/>
        <sz val="10"/>
        <rFont val="Century"/>
        <family val="1"/>
      </rPr>
      <t>x</t>
    </r>
    <r>
      <rPr>
        <sz val="10"/>
        <rFont val="ＭＳ Ｐゴシック"/>
        <family val="3"/>
        <charset val="128"/>
      </rPr>
      <t xml:space="preserve"> =</t>
    </r>
    <phoneticPr fontId="3"/>
  </si>
  <si>
    <r>
      <rPr>
        <i/>
        <sz val="10"/>
        <rFont val="Century"/>
        <family val="1"/>
      </rPr>
      <t>p</t>
    </r>
    <r>
      <rPr>
        <vertAlign val="subscript"/>
        <sz val="10"/>
        <rFont val="Century"/>
        <family val="1"/>
      </rPr>
      <t>r</t>
    </r>
    <r>
      <rPr>
        <sz val="10"/>
        <rFont val="ＭＳ Ｐゴシック"/>
        <family val="3"/>
        <charset val="128"/>
      </rPr>
      <t xml:space="preserve"> ： 定格消費電力[kW]</t>
    </r>
    <phoneticPr fontId="3"/>
  </si>
  <si>
    <r>
      <rPr>
        <i/>
        <sz val="10"/>
        <rFont val="Century"/>
        <family val="1"/>
      </rPr>
      <t>p</t>
    </r>
    <r>
      <rPr>
        <vertAlign val="subscript"/>
        <sz val="10"/>
        <rFont val="Century"/>
        <family val="1"/>
      </rPr>
      <t>r</t>
    </r>
    <r>
      <rPr>
        <sz val="10"/>
        <rFont val="ＭＳ Ｐゴシック"/>
        <family val="3"/>
        <charset val="128"/>
      </rPr>
      <t xml:space="preserve"> =  </t>
    </r>
    <phoneticPr fontId="3"/>
  </si>
  <si>
    <t>電熱装置</t>
    <phoneticPr fontId="3"/>
  </si>
  <si>
    <t>電動機</t>
    <phoneticPr fontId="3"/>
  </si>
  <si>
    <t>1.定格消費電力</t>
    <rPh sb="2" eb="4">
      <t>テイカク</t>
    </rPh>
    <rPh sb="4" eb="6">
      <t>ショウヒ</t>
    </rPh>
    <rPh sb="6" eb="8">
      <t>デンリョク</t>
    </rPh>
    <phoneticPr fontId="3"/>
  </si>
  <si>
    <r>
      <rPr>
        <i/>
        <sz val="9"/>
        <rFont val="Century"/>
        <family val="1"/>
      </rPr>
      <t>ε</t>
    </r>
    <r>
      <rPr>
        <vertAlign val="subscript"/>
        <sz val="9"/>
        <rFont val="Century"/>
        <family val="1"/>
      </rPr>
      <t xml:space="preserve">p </t>
    </r>
    <r>
      <rPr>
        <sz val="9"/>
        <rFont val="ＭＳ Ｐゴシック"/>
        <family val="3"/>
        <charset val="128"/>
      </rPr>
      <t>：</t>
    </r>
    <r>
      <rPr>
        <sz val="9"/>
        <rFont val="Century"/>
        <family val="1"/>
      </rPr>
      <t xml:space="preserve"> </t>
    </r>
    <r>
      <rPr>
        <sz val="9"/>
        <rFont val="ＭＳ Ｐゴシック"/>
        <family val="3"/>
        <charset val="128"/>
      </rPr>
      <t>試験機器の最大消費電力と定格消費力電の差</t>
    </r>
    <rPh sb="10" eb="12">
      <t>サイダイ</t>
    </rPh>
    <rPh sb="12" eb="14">
      <t>ショウヒ</t>
    </rPh>
    <rPh sb="14" eb="16">
      <t>デンリョク</t>
    </rPh>
    <rPh sb="17" eb="19">
      <t>テイカク</t>
    </rPh>
    <rPh sb="19" eb="21">
      <t>ショウヒ</t>
    </rPh>
    <rPh sb="21" eb="22">
      <t>リョク</t>
    </rPh>
    <rPh sb="22" eb="23">
      <t>デン</t>
    </rPh>
    <rPh sb="24" eb="25">
      <t>サ</t>
    </rPh>
    <phoneticPr fontId="3"/>
  </si>
  <si>
    <r>
      <rPr>
        <i/>
        <sz val="9"/>
        <rFont val="Century"/>
        <family val="1"/>
      </rPr>
      <t>ε</t>
    </r>
    <r>
      <rPr>
        <vertAlign val="subscript"/>
        <sz val="9"/>
        <rFont val="Century"/>
        <family val="1"/>
      </rPr>
      <t xml:space="preserve">p </t>
    </r>
    <r>
      <rPr>
        <sz val="9"/>
        <rFont val="ＭＳ Ｐゴシック"/>
        <family val="3"/>
        <charset val="128"/>
      </rPr>
      <t>：</t>
    </r>
    <r>
      <rPr>
        <sz val="9"/>
        <rFont val="Century"/>
        <family val="1"/>
      </rPr>
      <t xml:space="preserve"> </t>
    </r>
    <r>
      <rPr>
        <sz val="9"/>
        <rFont val="ＭＳ Ｐゴシック"/>
        <family val="3"/>
        <charset val="128"/>
      </rPr>
      <t>試験機器の最大消費電力と定格消費電力の差</t>
    </r>
    <rPh sb="10" eb="12">
      <t>サイダイ</t>
    </rPh>
    <rPh sb="12" eb="14">
      <t>ショウヒ</t>
    </rPh>
    <rPh sb="14" eb="16">
      <t>デンリョク</t>
    </rPh>
    <rPh sb="17" eb="19">
      <t>テイカク</t>
    </rPh>
    <rPh sb="19" eb="21">
      <t>ショウヒ</t>
    </rPh>
    <rPh sb="21" eb="22">
      <t>デン</t>
    </rPh>
    <rPh sb="22" eb="23">
      <t>リョク</t>
    </rPh>
    <rPh sb="24" eb="25">
      <t>サ</t>
    </rPh>
    <phoneticPr fontId="3"/>
  </si>
  <si>
    <t>番号</t>
    <phoneticPr fontId="3"/>
  </si>
  <si>
    <r>
      <rPr>
        <i/>
        <sz val="10"/>
        <rFont val="Century"/>
        <family val="1"/>
      </rPr>
      <t>S</t>
    </r>
    <r>
      <rPr>
        <vertAlign val="subscript"/>
        <sz val="10"/>
        <rFont val="Century"/>
        <family val="1"/>
      </rPr>
      <t>c</t>
    </r>
    <r>
      <rPr>
        <sz val="10"/>
        <rFont val="ＭＳ Ｐゴシック"/>
        <family val="3"/>
        <charset val="128"/>
      </rPr>
      <t>: 標準コンベア速度[m/min]  (日本厨房工業会業務用食器洗浄機基準JFEA007-2012」の汚れ除去の効果に対する要件を満たす速度であること。）</t>
    </r>
    <phoneticPr fontId="3"/>
  </si>
  <si>
    <r>
      <t>　連続処理能力</t>
    </r>
    <r>
      <rPr>
        <i/>
        <sz val="10"/>
        <color indexed="8"/>
        <rFont val="Century"/>
        <family val="1"/>
      </rPr>
      <t>V</t>
    </r>
    <r>
      <rPr>
        <vertAlign val="subscript"/>
        <sz val="10"/>
        <color indexed="8"/>
        <rFont val="Century"/>
        <family val="1"/>
      </rPr>
      <t>C</t>
    </r>
    <r>
      <rPr>
        <vertAlign val="subscript"/>
        <sz val="10"/>
        <color indexed="8"/>
        <rFont val="ＭＳ Ｐゴシック"/>
        <family val="3"/>
        <charset val="128"/>
      </rPr>
      <t xml:space="preserve"> </t>
    </r>
    <r>
      <rPr>
        <sz val="10"/>
        <color indexed="8"/>
        <rFont val="ＭＳ Ｐゴシック"/>
        <family val="3"/>
        <charset val="128"/>
      </rPr>
      <t>[枚/h] は、コンベア種ごとに規定する最大処理量</t>
    </r>
    <r>
      <rPr>
        <i/>
        <sz val="10"/>
        <color indexed="8"/>
        <rFont val="Century"/>
        <family val="1"/>
      </rPr>
      <t>V</t>
    </r>
    <r>
      <rPr>
        <vertAlign val="subscript"/>
        <sz val="10"/>
        <color indexed="8"/>
        <rFont val="Century"/>
        <family val="1"/>
      </rPr>
      <t xml:space="preserve">m </t>
    </r>
    <r>
      <rPr>
        <sz val="10"/>
        <color indexed="8"/>
        <rFont val="ＭＳ Ｐゴシック"/>
        <family val="3"/>
        <charset val="128"/>
      </rPr>
      <t>[枚/m]（コンベアの長さ</t>
    </r>
    <r>
      <rPr>
        <sz val="10"/>
        <color indexed="8"/>
        <rFont val="Century"/>
        <family val="1"/>
      </rPr>
      <t>1</t>
    </r>
    <r>
      <rPr>
        <sz val="10"/>
        <color indexed="8"/>
        <rFont val="ＭＳ Ｐゴシック"/>
        <family val="3"/>
        <charset val="128"/>
      </rPr>
      <t xml:space="preserve"> m あたりの試験食器の枚数で表す。） によって、次式で計算する。</t>
    </r>
    <rPh sb="1" eb="3">
      <t>レンゾク</t>
    </rPh>
    <phoneticPr fontId="3"/>
  </si>
  <si>
    <r>
      <t>■フラットコンベア洗浄機　試験食器は、陶磁器製の直径</t>
    </r>
    <r>
      <rPr>
        <sz val="10"/>
        <rFont val="Century"/>
        <family val="1"/>
      </rPr>
      <t>180</t>
    </r>
    <r>
      <rPr>
        <sz val="10"/>
        <rFont val="ＭＳ Ｐゴシック"/>
        <family val="3"/>
        <charset val="128"/>
      </rPr>
      <t>mm浅皿とする。最大処理量</t>
    </r>
    <r>
      <rPr>
        <i/>
        <sz val="10"/>
        <rFont val="Century"/>
        <family val="1"/>
      </rPr>
      <t>V</t>
    </r>
    <r>
      <rPr>
        <vertAlign val="subscript"/>
        <sz val="10"/>
        <rFont val="Century"/>
        <family val="1"/>
      </rPr>
      <t xml:space="preserve">m </t>
    </r>
    <r>
      <rPr>
        <sz val="10"/>
        <rFont val="ＭＳ Ｐゴシック"/>
        <family val="3"/>
        <charset val="128"/>
      </rPr>
      <t>[枚/m]は、試験食器の平面投影面積がコンベアの洗浄面積の</t>
    </r>
    <r>
      <rPr>
        <sz val="10"/>
        <rFont val="Century"/>
        <family val="1"/>
      </rPr>
      <t>60</t>
    </r>
    <r>
      <rPr>
        <sz val="10"/>
        <rFont val="ＭＳ Ｐゴシック"/>
        <family val="3"/>
        <charset val="128"/>
      </rPr>
      <t>%になる枚数とする。</t>
    </r>
    <rPh sb="9" eb="12">
      <t>センジョウキ</t>
    </rPh>
    <phoneticPr fontId="3"/>
  </si>
  <si>
    <r>
      <t>■フライトコンベア洗浄機　試験食器は、陶磁器製の直径</t>
    </r>
    <r>
      <rPr>
        <sz val="10"/>
        <rFont val="Century"/>
        <family val="1"/>
      </rPr>
      <t>230</t>
    </r>
    <r>
      <rPr>
        <sz val="10"/>
        <rFont val="ＭＳ Ｐゴシック"/>
        <family val="3"/>
        <charset val="128"/>
      </rPr>
      <t>mm の洋皿とする。最大処理量</t>
    </r>
    <r>
      <rPr>
        <i/>
        <sz val="10"/>
        <rFont val="Century"/>
        <family val="1"/>
      </rPr>
      <t>V</t>
    </r>
    <r>
      <rPr>
        <vertAlign val="subscript"/>
        <sz val="10"/>
        <rFont val="Century"/>
        <family val="1"/>
      </rPr>
      <t xml:space="preserve">m </t>
    </r>
    <r>
      <rPr>
        <sz val="10"/>
        <rFont val="ＭＳ Ｐゴシック"/>
        <family val="3"/>
        <charset val="128"/>
      </rPr>
      <t>[枚/m]は、コンベア幅に並ぶ試験食器の枚数を立爪の間隔で除したものとする。</t>
    </r>
    <rPh sb="9" eb="12">
      <t>センジョウキ</t>
    </rPh>
    <phoneticPr fontId="3"/>
  </si>
  <si>
    <r>
      <rPr>
        <i/>
        <sz val="10"/>
        <rFont val="Cambria"/>
        <family val="1"/>
      </rPr>
      <t>n</t>
    </r>
    <r>
      <rPr>
        <vertAlign val="subscript"/>
        <sz val="10"/>
        <rFont val="Century"/>
        <family val="1"/>
      </rPr>
      <t xml:space="preserve">s </t>
    </r>
    <r>
      <rPr>
        <sz val="10"/>
        <rFont val="ＭＳ Ｐゴシック"/>
        <family val="3"/>
        <charset val="128"/>
      </rPr>
      <t>： 立上り回数[回/日]　標準値は１回/日</t>
    </r>
    <rPh sb="11" eb="12">
      <t>カイ</t>
    </rPh>
    <rPh sb="13" eb="14">
      <t>ヒ</t>
    </rPh>
    <rPh sb="18" eb="19">
      <t>チ</t>
    </rPh>
    <rPh sb="21" eb="22">
      <t>カイ</t>
    </rPh>
    <rPh sb="23" eb="24">
      <t>ニチ</t>
    </rPh>
    <phoneticPr fontId="3"/>
  </si>
  <si>
    <r>
      <rPr>
        <i/>
        <sz val="10"/>
        <rFont val="Cambria"/>
        <family val="1"/>
      </rPr>
      <t>n</t>
    </r>
    <r>
      <rPr>
        <vertAlign val="subscript"/>
        <sz val="10"/>
        <rFont val="Century"/>
        <family val="1"/>
      </rPr>
      <t>s</t>
    </r>
    <r>
      <rPr>
        <sz val="10"/>
        <rFont val="ＭＳ Ｐゴシック"/>
        <family val="3"/>
        <charset val="128"/>
      </rPr>
      <t xml:space="preserve"> =</t>
    </r>
    <r>
      <rPr>
        <sz val="10"/>
        <rFont val="Century"/>
        <family val="1"/>
      </rPr>
      <t xml:space="preserve"> </t>
    </r>
    <phoneticPr fontId="3"/>
  </si>
  <si>
    <r>
      <rPr>
        <i/>
        <sz val="10"/>
        <rFont val="Cambria"/>
        <family val="1"/>
      </rPr>
      <t>r</t>
    </r>
    <r>
      <rPr>
        <vertAlign val="subscript"/>
        <sz val="10"/>
        <rFont val="Century"/>
        <family val="1"/>
      </rPr>
      <t>c</t>
    </r>
    <r>
      <rPr>
        <sz val="10"/>
        <rFont val="ＭＳ Ｐゴシック"/>
        <family val="3"/>
        <charset val="128"/>
      </rPr>
      <t xml:space="preserve"> =</t>
    </r>
    <phoneticPr fontId="3"/>
  </si>
  <si>
    <r>
      <rPr>
        <i/>
        <sz val="10"/>
        <rFont val="Cambria"/>
        <family val="1"/>
      </rPr>
      <t>m</t>
    </r>
    <r>
      <rPr>
        <vertAlign val="subscript"/>
        <sz val="10"/>
        <rFont val="Century"/>
        <family val="1"/>
      </rPr>
      <t>d</t>
    </r>
    <r>
      <rPr>
        <sz val="10"/>
        <rFont val="ＭＳ Ｐゴシック"/>
        <family val="3"/>
        <charset val="128"/>
      </rPr>
      <t xml:space="preserve"> ： 試験食器の重量[kg/枚] 　</t>
    </r>
    <phoneticPr fontId="3"/>
  </si>
  <si>
    <r>
      <rPr>
        <i/>
        <sz val="10"/>
        <rFont val="Cambria"/>
        <family val="1"/>
      </rPr>
      <t>m</t>
    </r>
    <r>
      <rPr>
        <vertAlign val="subscript"/>
        <sz val="10"/>
        <rFont val="Century"/>
        <family val="1"/>
      </rPr>
      <t xml:space="preserve">d </t>
    </r>
    <r>
      <rPr>
        <sz val="10"/>
        <rFont val="ＭＳ Ｐゴシック"/>
        <family val="3"/>
        <charset val="128"/>
      </rPr>
      <t xml:space="preserve">= </t>
    </r>
    <phoneticPr fontId="3"/>
  </si>
  <si>
    <r>
      <t>P</t>
    </r>
    <r>
      <rPr>
        <vertAlign val="subscript"/>
        <sz val="10"/>
        <rFont val="Century"/>
        <family val="1"/>
      </rPr>
      <t>s</t>
    </r>
    <r>
      <rPr>
        <vertAlign val="subscript"/>
        <sz val="10"/>
        <rFont val="ＭＳ Ｐゴシック"/>
        <family val="3"/>
        <charset val="128"/>
      </rPr>
      <t xml:space="preserve"> </t>
    </r>
    <r>
      <rPr>
        <sz val="10"/>
        <rFont val="ＭＳ Ｐゴシック"/>
        <family val="3"/>
        <charset val="128"/>
      </rPr>
      <t>=</t>
    </r>
    <phoneticPr fontId="3"/>
  </si>
  <si>
    <r>
      <rPr>
        <i/>
        <sz val="10"/>
        <rFont val="Century"/>
        <family val="1"/>
      </rPr>
      <t>P</t>
    </r>
    <r>
      <rPr>
        <vertAlign val="subscript"/>
        <sz val="10"/>
        <rFont val="Century"/>
        <family val="1"/>
      </rPr>
      <t xml:space="preserve">s </t>
    </r>
    <r>
      <rPr>
        <sz val="10"/>
        <rFont val="ＭＳ Ｐゴシック"/>
        <family val="3"/>
        <charset val="128"/>
      </rPr>
      <t>：　消費電力量[kWh/回]</t>
    </r>
    <rPh sb="15" eb="16">
      <t>カイ</t>
    </rPh>
    <phoneticPr fontId="3"/>
  </si>
  <si>
    <r>
      <t>W</t>
    </r>
    <r>
      <rPr>
        <vertAlign val="subscript"/>
        <sz val="10"/>
        <rFont val="Century"/>
        <family val="1"/>
      </rPr>
      <t>f</t>
    </r>
    <r>
      <rPr>
        <i/>
        <sz val="10"/>
        <rFont val="ＭＳ Ｐゴシック"/>
        <family val="3"/>
        <charset val="128"/>
      </rPr>
      <t xml:space="preserve"> </t>
    </r>
    <r>
      <rPr>
        <sz val="10"/>
        <rFont val="ＭＳ Ｐゴシック"/>
        <family val="3"/>
        <charset val="128"/>
      </rPr>
      <t xml:space="preserve">= </t>
    </r>
    <phoneticPr fontId="3"/>
  </si>
  <si>
    <r>
      <t>W</t>
    </r>
    <r>
      <rPr>
        <vertAlign val="subscript"/>
        <sz val="10"/>
        <rFont val="Century"/>
        <family val="1"/>
      </rPr>
      <t>m</t>
    </r>
    <r>
      <rPr>
        <i/>
        <sz val="10"/>
        <rFont val="ＭＳ Ｐゴシック"/>
        <family val="3"/>
        <charset val="128"/>
      </rPr>
      <t xml:space="preserve"> </t>
    </r>
    <r>
      <rPr>
        <sz val="10"/>
        <rFont val="ＭＳ Ｐゴシック"/>
        <family val="3"/>
        <charset val="128"/>
      </rPr>
      <t xml:space="preserve">= </t>
    </r>
    <phoneticPr fontId="3"/>
  </si>
  <si>
    <r>
      <rPr>
        <i/>
        <sz val="10"/>
        <rFont val="Century"/>
        <family val="1"/>
      </rPr>
      <t>W</t>
    </r>
    <r>
      <rPr>
        <vertAlign val="subscript"/>
        <sz val="10"/>
        <rFont val="Century"/>
        <family val="1"/>
      </rPr>
      <t>f</t>
    </r>
    <r>
      <rPr>
        <sz val="10"/>
        <rFont val="Century"/>
        <family val="1"/>
      </rPr>
      <t xml:space="preserve"> </t>
    </r>
    <r>
      <rPr>
        <sz val="10"/>
        <rFont val="ＭＳ Ｐゴシック"/>
        <family val="3"/>
        <charset val="128"/>
      </rPr>
      <t>: 洗浄タンクの貯湯量[ℓ/回]</t>
    </r>
    <phoneticPr fontId="3"/>
  </si>
  <si>
    <r>
      <rPr>
        <i/>
        <sz val="10"/>
        <rFont val="Century"/>
        <family val="1"/>
      </rPr>
      <t>W</t>
    </r>
    <r>
      <rPr>
        <vertAlign val="subscript"/>
        <sz val="10"/>
        <rFont val="Century"/>
        <family val="1"/>
      </rPr>
      <t>m</t>
    </r>
    <r>
      <rPr>
        <sz val="10"/>
        <rFont val="Century"/>
        <family val="1"/>
      </rPr>
      <t xml:space="preserve"> </t>
    </r>
    <r>
      <rPr>
        <sz val="10"/>
        <rFont val="ＭＳ Ｐゴシック"/>
        <family val="3"/>
        <charset val="128"/>
      </rPr>
      <t>: 循環すすぎタンクの貯湯量[ℓ/回]</t>
    </r>
    <phoneticPr fontId="3"/>
  </si>
  <si>
    <t>　　　冷水仕上げすすぎ方式の試験機器の場合には、20 ℃とみなす。</t>
    <phoneticPr fontId="3"/>
  </si>
  <si>
    <r>
      <rPr>
        <sz val="10"/>
        <color indexed="8"/>
        <rFont val="Century"/>
        <family val="1"/>
      </rPr>
      <t>Δ</t>
    </r>
    <r>
      <rPr>
        <i/>
        <sz val="10"/>
        <color indexed="8"/>
        <rFont val="Symbol"/>
        <family val="1"/>
        <charset val="2"/>
      </rPr>
      <t>q</t>
    </r>
    <r>
      <rPr>
        <vertAlign val="subscript"/>
        <sz val="10"/>
        <color indexed="8"/>
        <rFont val="Century"/>
        <family val="1"/>
      </rPr>
      <t>d</t>
    </r>
    <r>
      <rPr>
        <sz val="10"/>
        <color indexed="8"/>
        <rFont val="ＭＳ Ｐゴシック"/>
        <family val="3"/>
        <charset val="128"/>
      </rPr>
      <t xml:space="preserve"> : 試験食器の温度差の補正[℃]　標準値は45 ℃</t>
    </r>
    <phoneticPr fontId="3"/>
  </si>
  <si>
    <r>
      <rPr>
        <sz val="10"/>
        <rFont val="Century"/>
        <family val="1"/>
      </rPr>
      <t xml:space="preserve"> </t>
    </r>
    <r>
      <rPr>
        <sz val="10"/>
        <rFont val="ＭＳ Ｐゴシック"/>
        <family val="3"/>
        <charset val="128"/>
      </rPr>
      <t>予備洗浄タンク、洗浄タンクおよび循環すすぎタンクの貯湯量の和を立上り時給水量または立上り時給湯量</t>
    </r>
    <r>
      <rPr>
        <i/>
        <sz val="10"/>
        <rFont val="Century"/>
        <family val="1"/>
      </rPr>
      <t>W</t>
    </r>
    <r>
      <rPr>
        <vertAlign val="subscript"/>
        <sz val="10"/>
        <rFont val="Century"/>
        <family val="1"/>
      </rPr>
      <t xml:space="preserve">s </t>
    </r>
    <r>
      <rPr>
        <sz val="10"/>
        <rFont val="ＭＳ Ｐゴシック"/>
        <family val="3"/>
        <charset val="128"/>
      </rPr>
      <t>[ℓ/回] とする。</t>
    </r>
    <rPh sb="1" eb="3">
      <t>ヨビ</t>
    </rPh>
    <rPh sb="3" eb="5">
      <t>センジョウ</t>
    </rPh>
    <rPh sb="9" eb="11">
      <t>センジョウ</t>
    </rPh>
    <rPh sb="17" eb="19">
      <t>ジュンカン</t>
    </rPh>
    <rPh sb="26" eb="28">
      <t>チョトウ</t>
    </rPh>
    <rPh sb="28" eb="29">
      <t>リョウ</t>
    </rPh>
    <rPh sb="30" eb="31">
      <t>ワ</t>
    </rPh>
    <rPh sb="32" eb="34">
      <t>タチアガ</t>
    </rPh>
    <rPh sb="35" eb="37">
      <t>ジキュウ</t>
    </rPh>
    <rPh sb="37" eb="39">
      <t>スイリョウ</t>
    </rPh>
    <rPh sb="42" eb="44">
      <t>タチアガ</t>
    </rPh>
    <rPh sb="45" eb="46">
      <t>ジ</t>
    </rPh>
    <rPh sb="46" eb="48">
      <t>キュウトウ</t>
    </rPh>
    <rPh sb="48" eb="49">
      <t>リョウ</t>
    </rPh>
    <phoneticPr fontId="3"/>
  </si>
  <si>
    <r>
      <rPr>
        <sz val="10"/>
        <rFont val="Century"/>
        <family val="1"/>
      </rPr>
      <t xml:space="preserve"> </t>
    </r>
    <r>
      <rPr>
        <sz val="10"/>
        <rFont val="ＭＳ Ｐゴシック"/>
        <family val="3"/>
        <charset val="128"/>
      </rPr>
      <t>製造者の表示する標準給水量または標準給湯量を処理時給水量または処理時給湯量</t>
    </r>
    <r>
      <rPr>
        <i/>
        <sz val="10"/>
        <rFont val="Century"/>
        <family val="1"/>
      </rPr>
      <t>W</t>
    </r>
    <r>
      <rPr>
        <vertAlign val="subscript"/>
        <sz val="10"/>
        <rFont val="Century"/>
        <family val="1"/>
      </rPr>
      <t>c</t>
    </r>
    <r>
      <rPr>
        <sz val="10"/>
        <rFont val="ＭＳ Ｐゴシック"/>
        <family val="3"/>
        <charset val="128"/>
      </rPr>
      <t xml:space="preserve"> [ℓ/h] とする。</t>
    </r>
    <phoneticPr fontId="3"/>
  </si>
  <si>
    <t xml:space="preserve">       ③待機時</t>
    <rPh sb="8" eb="11">
      <t>タイキジ</t>
    </rPh>
    <phoneticPr fontId="3"/>
  </si>
  <si>
    <t>処理時間を想定した日あたり給水量または日あたり給湯量を計算する。</t>
    <rPh sb="0" eb="2">
      <t>ショリ</t>
    </rPh>
    <rPh sb="2" eb="4">
      <t>ジカン</t>
    </rPh>
    <rPh sb="5" eb="7">
      <t>ソウテイ</t>
    </rPh>
    <rPh sb="9" eb="10">
      <t>ヒ</t>
    </rPh>
    <rPh sb="13" eb="15">
      <t>キュウスイ</t>
    </rPh>
    <rPh sb="15" eb="16">
      <t>リョウ</t>
    </rPh>
    <rPh sb="27" eb="29">
      <t>ケイサン</t>
    </rPh>
    <phoneticPr fontId="3"/>
  </si>
  <si>
    <r>
      <rPr>
        <i/>
        <sz val="10"/>
        <rFont val="Century"/>
        <family val="1"/>
      </rPr>
      <t>W</t>
    </r>
    <r>
      <rPr>
        <vertAlign val="subscript"/>
        <sz val="10"/>
        <rFont val="Century"/>
        <family val="1"/>
      </rPr>
      <t xml:space="preserve">c </t>
    </r>
    <r>
      <rPr>
        <sz val="10"/>
        <rFont val="ＭＳ Ｐゴシック"/>
        <family val="3"/>
        <charset val="128"/>
      </rPr>
      <t>: 処理時給水量または処理時給湯量[ℓ/h]</t>
    </r>
    <phoneticPr fontId="3"/>
  </si>
  <si>
    <r>
      <rPr>
        <i/>
        <sz val="10"/>
        <rFont val="Cambria"/>
        <family val="1"/>
      </rPr>
      <t>n</t>
    </r>
    <r>
      <rPr>
        <vertAlign val="subscript"/>
        <sz val="10"/>
        <rFont val="Century"/>
        <family val="1"/>
      </rPr>
      <t>s</t>
    </r>
    <r>
      <rPr>
        <vertAlign val="subscript"/>
        <sz val="10"/>
        <rFont val="ＭＳ Ｐゴシック"/>
        <family val="3"/>
        <charset val="128"/>
      </rPr>
      <t xml:space="preserve"> </t>
    </r>
    <r>
      <rPr>
        <sz val="10"/>
        <rFont val="ＭＳ Ｐゴシック"/>
        <family val="3"/>
        <charset val="128"/>
      </rPr>
      <t>=</t>
    </r>
    <phoneticPr fontId="3"/>
  </si>
  <si>
    <r>
      <rPr>
        <i/>
        <sz val="10"/>
        <rFont val="Century"/>
        <family val="1"/>
      </rPr>
      <t>W</t>
    </r>
    <r>
      <rPr>
        <vertAlign val="subscript"/>
        <sz val="10"/>
        <rFont val="Century"/>
        <family val="1"/>
      </rPr>
      <t xml:space="preserve">c </t>
    </r>
    <r>
      <rPr>
        <sz val="10"/>
        <rFont val="ＭＳ Ｐゴシック"/>
        <family val="3"/>
        <charset val="128"/>
      </rPr>
      <t>：</t>
    </r>
    <r>
      <rPr>
        <sz val="10"/>
        <rFont val="Century"/>
        <family val="1"/>
      </rPr>
      <t xml:space="preserve"> </t>
    </r>
    <r>
      <rPr>
        <sz val="10"/>
        <rFont val="ＭＳ Ｐゴシック"/>
        <family val="3"/>
        <charset val="128"/>
      </rPr>
      <t>処理時給水量または処理時給湯量[ℓ/h]</t>
    </r>
    <phoneticPr fontId="3"/>
  </si>
  <si>
    <r>
      <rPr>
        <i/>
        <sz val="10"/>
        <rFont val="Century"/>
        <family val="1"/>
      </rPr>
      <t>W</t>
    </r>
    <r>
      <rPr>
        <vertAlign val="subscript"/>
        <sz val="10"/>
        <rFont val="Century"/>
        <family val="1"/>
      </rPr>
      <t>s</t>
    </r>
    <r>
      <rPr>
        <sz val="10"/>
        <rFont val="ＭＳ Ｐゴシック"/>
        <family val="3"/>
        <charset val="128"/>
      </rPr>
      <t xml:space="preserve"> ： 立上り時給水量または立上り時給湯量[ℓ/回]</t>
    </r>
    <phoneticPr fontId="3"/>
  </si>
  <si>
    <t>　　　④日あたり給水量または日あたり給湯量</t>
    <rPh sb="9" eb="10">
      <t>スイ</t>
    </rPh>
    <rPh sb="14" eb="15">
      <t>ヒ</t>
    </rPh>
    <rPh sb="18" eb="20">
      <t>キュウトウ</t>
    </rPh>
    <rPh sb="20" eb="21">
      <t>リョウ</t>
    </rPh>
    <phoneticPr fontId="3"/>
  </si>
  <si>
    <t>6.給水量
または給湯量</t>
    <rPh sb="2" eb="3">
      <t>キュウ</t>
    </rPh>
    <rPh sb="3" eb="4">
      <t>スイ</t>
    </rPh>
    <rPh sb="9" eb="11">
      <t>キュウトウ</t>
    </rPh>
    <rPh sb="11" eb="12">
      <t>リョウ</t>
    </rPh>
    <phoneticPr fontId="3"/>
  </si>
  <si>
    <t>標準給水量または標準給湯量</t>
    <rPh sb="0" eb="2">
      <t>ヒョウジュン</t>
    </rPh>
    <rPh sb="2" eb="5">
      <t>キュウスイリョウ</t>
    </rPh>
    <rPh sb="8" eb="10">
      <t>ヒョウジュン</t>
    </rPh>
    <rPh sb="10" eb="12">
      <t>キュウトウ</t>
    </rPh>
    <rPh sb="12" eb="13">
      <t>リョウ</t>
    </rPh>
    <phoneticPr fontId="3"/>
  </si>
  <si>
    <r>
      <t>　　　ただし、冷水仕上げすすぎ方式の試験機器の場合には、</t>
    </r>
    <r>
      <rPr>
        <sz val="10"/>
        <color indexed="8"/>
        <rFont val="Century"/>
        <family val="1"/>
      </rPr>
      <t>30</t>
    </r>
    <r>
      <rPr>
        <sz val="10"/>
        <color indexed="8"/>
        <rFont val="ＭＳ Ｐゴシック"/>
        <family val="3"/>
        <charset val="128"/>
      </rPr>
      <t xml:space="preserve"> ℃とする。</t>
    </r>
    <phoneticPr fontId="3"/>
  </si>
  <si>
    <r>
      <rPr>
        <i/>
        <sz val="10"/>
        <rFont val="Century"/>
        <family val="1"/>
      </rPr>
      <t>W</t>
    </r>
    <r>
      <rPr>
        <vertAlign val="subscript"/>
        <sz val="10"/>
        <rFont val="Century"/>
        <family val="1"/>
      </rPr>
      <t xml:space="preserve">dH </t>
    </r>
    <r>
      <rPr>
        <sz val="10"/>
        <rFont val="ＭＳ Ｐゴシック"/>
        <family val="3"/>
        <charset val="128"/>
      </rPr>
      <t>：日あたり給水量または
　　　　　　　　　　日あたり給湯量（時間想定）</t>
    </r>
    <r>
      <rPr>
        <sz val="10"/>
        <rFont val="Century"/>
        <family val="1"/>
      </rPr>
      <t xml:space="preserve"> [</t>
    </r>
    <r>
      <rPr>
        <sz val="10"/>
        <rFont val="ＭＳ Ｐゴシック"/>
        <family val="3"/>
        <charset val="128"/>
      </rPr>
      <t>ℓ</t>
    </r>
    <r>
      <rPr>
        <sz val="10"/>
        <rFont val="Century"/>
        <family val="1"/>
      </rPr>
      <t>/</t>
    </r>
    <r>
      <rPr>
        <sz val="10"/>
        <rFont val="ＭＳ Ｐゴシック"/>
        <family val="3"/>
        <charset val="128"/>
      </rPr>
      <t>日</t>
    </r>
    <r>
      <rPr>
        <sz val="10"/>
        <rFont val="Century"/>
        <family val="1"/>
      </rPr>
      <t>]</t>
    </r>
    <rPh sb="34" eb="36">
      <t>ジカン</t>
    </rPh>
    <phoneticPr fontId="3"/>
  </si>
  <si>
    <r>
      <t>■ラックコンベア洗浄機　試験食器ラックは、幅</t>
    </r>
    <r>
      <rPr>
        <sz val="10"/>
        <rFont val="Century"/>
        <family val="1"/>
      </rPr>
      <t>500</t>
    </r>
    <r>
      <rPr>
        <sz val="10"/>
        <rFont val="ＭＳ Ｐゴシック"/>
        <family val="3"/>
        <charset val="128"/>
      </rPr>
      <t>mm、奥行</t>
    </r>
    <r>
      <rPr>
        <sz val="10"/>
        <rFont val="Century"/>
        <family val="1"/>
      </rPr>
      <t>500</t>
    </r>
    <r>
      <rPr>
        <sz val="10"/>
        <rFont val="ＭＳ Ｐゴシック"/>
        <family val="3"/>
        <charset val="128"/>
      </rPr>
      <t>mm の洗浄ラックで、試験食器の収納数が</t>
    </r>
    <r>
      <rPr>
        <sz val="10"/>
        <rFont val="Century"/>
        <family val="1"/>
      </rPr>
      <t>16</t>
    </r>
    <r>
      <rPr>
        <sz val="10"/>
        <rFont val="ＭＳ Ｐゴシック"/>
        <family val="3"/>
        <charset val="128"/>
      </rPr>
      <t xml:space="preserve"> 枚のものとする。試験食器は、陶磁器製の直径</t>
    </r>
    <r>
      <rPr>
        <sz val="10"/>
        <rFont val="Century"/>
        <family val="1"/>
      </rPr>
      <t>230</t>
    </r>
    <r>
      <rPr>
        <sz val="10"/>
        <rFont val="ＭＳ Ｐゴシック"/>
        <family val="3"/>
        <charset val="128"/>
      </rPr>
      <t>mm の洋皿とする。最大処理量</t>
    </r>
    <r>
      <rPr>
        <i/>
        <sz val="10"/>
        <rFont val="Century"/>
        <family val="1"/>
      </rPr>
      <t>V</t>
    </r>
    <r>
      <rPr>
        <vertAlign val="subscript"/>
        <sz val="10"/>
        <rFont val="Century"/>
        <family val="1"/>
      </rPr>
      <t xml:space="preserve">m </t>
    </r>
    <r>
      <rPr>
        <sz val="10"/>
        <rFont val="ＭＳ Ｐゴシック"/>
        <family val="3"/>
        <charset val="128"/>
      </rPr>
      <t>[枚/m]は、</t>
    </r>
    <r>
      <rPr>
        <sz val="10"/>
        <rFont val="Century"/>
        <family val="1"/>
      </rPr>
      <t>32</t>
    </r>
    <r>
      <rPr>
        <sz val="10"/>
        <rFont val="ＭＳ Ｐゴシック"/>
        <family val="3"/>
        <charset val="128"/>
      </rPr>
      <t>[枚/m] とする。
　ただし、製造者の専用食器籠を使用する場合には、最大処理量</t>
    </r>
    <r>
      <rPr>
        <i/>
        <sz val="10"/>
        <rFont val="Century"/>
        <family val="1"/>
      </rPr>
      <t>V</t>
    </r>
    <r>
      <rPr>
        <vertAlign val="subscript"/>
        <sz val="10"/>
        <rFont val="Century"/>
        <family val="1"/>
      </rPr>
      <t xml:space="preserve">m </t>
    </r>
    <r>
      <rPr>
        <sz val="10"/>
        <rFont val="ＭＳ Ｐゴシック"/>
        <family val="3"/>
        <charset val="128"/>
      </rPr>
      <t>[枚/m] は、専用食器籠の試験食器の収納数および専用食器籠の進行方向の長さから計算した枚数とする。この場合の試験食器は、メラミン樹脂製の直径</t>
    </r>
    <r>
      <rPr>
        <sz val="10"/>
        <rFont val="Century"/>
        <family val="1"/>
      </rPr>
      <t>180</t>
    </r>
    <r>
      <rPr>
        <sz val="10"/>
        <rFont val="ＭＳ Ｐゴシック"/>
        <family val="3"/>
        <charset val="128"/>
      </rPr>
      <t xml:space="preserve"> mm 浅皿とする。</t>
    </r>
    <rPh sb="8" eb="11">
      <t>センジョウキ</t>
    </rPh>
    <phoneticPr fontId="3"/>
  </si>
  <si>
    <r>
      <t>　　　（洗浄前に</t>
    </r>
    <r>
      <rPr>
        <sz val="10"/>
        <color indexed="8"/>
        <rFont val="Century"/>
        <family val="1"/>
      </rPr>
      <t xml:space="preserve">30 </t>
    </r>
    <r>
      <rPr>
        <sz val="10"/>
        <color indexed="8"/>
        <rFont val="ＭＳ Ｐゴシック"/>
        <family val="3"/>
        <charset val="128"/>
      </rPr>
      <t>℃であった試験食器が仕上げすすぎ後に</t>
    </r>
    <r>
      <rPr>
        <sz val="10"/>
        <color indexed="8"/>
        <rFont val="Century"/>
        <family val="1"/>
      </rPr>
      <t xml:space="preserve">75 </t>
    </r>
    <r>
      <rPr>
        <sz val="10"/>
        <color indexed="8"/>
        <rFont val="ＭＳ Ｐゴシック"/>
        <family val="3"/>
        <charset val="128"/>
      </rPr>
      <t>℃になる状況を想定している。）</t>
    </r>
    <phoneticPr fontId="3"/>
  </si>
  <si>
    <t>処理時間を想定した給湯接続時の日あたり消費電力量を計算する。</t>
    <rPh sb="0" eb="2">
      <t>ショリ</t>
    </rPh>
    <rPh sb="2" eb="4">
      <t>ジカン</t>
    </rPh>
    <rPh sb="5" eb="7">
      <t>ソウテイ</t>
    </rPh>
    <rPh sb="15" eb="16">
      <t>ヒ</t>
    </rPh>
    <rPh sb="19" eb="21">
      <t>ショウヒ</t>
    </rPh>
    <rPh sb="21" eb="23">
      <t>デンリョク</t>
    </rPh>
    <rPh sb="23" eb="24">
      <t>リョウ</t>
    </rPh>
    <rPh sb="25" eb="27">
      <t>ケイサン</t>
    </rPh>
    <phoneticPr fontId="3"/>
  </si>
  <si>
    <t>④日あたり(時間想定)</t>
    <rPh sb="6" eb="8">
      <t>ジカン</t>
    </rPh>
    <rPh sb="8" eb="10">
      <t>ソウテイ</t>
    </rPh>
    <phoneticPr fontId="3"/>
  </si>
  <si>
    <t>⑤日あたり(時間想定)</t>
    <rPh sb="6" eb="8">
      <t>ジカン</t>
    </rPh>
    <rPh sb="8" eb="10">
      <t>ソウテイ</t>
    </rPh>
    <phoneticPr fontId="3"/>
  </si>
  <si>
    <r>
      <rPr>
        <i/>
        <sz val="10"/>
        <rFont val="Cambria"/>
        <family val="1"/>
      </rPr>
      <t>Q</t>
    </r>
    <r>
      <rPr>
        <vertAlign val="subscript"/>
        <sz val="10"/>
        <rFont val="Century"/>
        <family val="1"/>
      </rPr>
      <t>i</t>
    </r>
    <r>
      <rPr>
        <sz val="10"/>
        <rFont val="ＭＳ Ｐゴシック"/>
        <family val="3"/>
        <charset val="128"/>
      </rPr>
      <t xml:space="preserve"> : 待機時消費電力量[kWh/h]</t>
    </r>
    <phoneticPr fontId="3"/>
  </si>
  <si>
    <r>
      <rPr>
        <i/>
        <sz val="10"/>
        <rFont val="Cambria"/>
        <family val="1"/>
      </rPr>
      <t>Q</t>
    </r>
    <r>
      <rPr>
        <vertAlign val="subscript"/>
        <sz val="10"/>
        <rFont val="Century"/>
        <family val="1"/>
      </rPr>
      <t>i</t>
    </r>
    <r>
      <rPr>
        <vertAlign val="subscript"/>
        <sz val="10"/>
        <rFont val="ＭＳ Ｐゴシック"/>
        <family val="3"/>
        <charset val="128"/>
      </rPr>
      <t xml:space="preserve"> </t>
    </r>
    <r>
      <rPr>
        <sz val="10"/>
        <rFont val="ＭＳ Ｐゴシック"/>
        <family val="3"/>
        <charset val="128"/>
      </rPr>
      <t>=</t>
    </r>
    <phoneticPr fontId="3"/>
  </si>
  <si>
    <r>
      <rPr>
        <i/>
        <sz val="14"/>
        <rFont val="Cambria"/>
        <family val="1"/>
      </rPr>
      <t>Q</t>
    </r>
    <r>
      <rPr>
        <vertAlign val="subscript"/>
        <sz val="14"/>
        <rFont val="Century"/>
        <family val="1"/>
      </rPr>
      <t>i</t>
    </r>
    <r>
      <rPr>
        <vertAlign val="subscript"/>
        <sz val="14"/>
        <rFont val="ＭＳ Ｐゴシック"/>
        <family val="3"/>
        <charset val="128"/>
      </rPr>
      <t xml:space="preserve"> </t>
    </r>
    <r>
      <rPr>
        <sz val="10"/>
        <rFont val="ＭＳ Ｐゴシック"/>
        <family val="3"/>
        <charset val="128"/>
      </rPr>
      <t>平均値=</t>
    </r>
    <rPh sb="3" eb="6">
      <t>ヘイキンチ</t>
    </rPh>
    <phoneticPr fontId="3"/>
  </si>
  <si>
    <r>
      <rPr>
        <i/>
        <sz val="10"/>
        <rFont val="Cambria"/>
        <family val="1"/>
      </rPr>
      <t>Q</t>
    </r>
    <r>
      <rPr>
        <vertAlign val="subscript"/>
        <sz val="10"/>
        <rFont val="Century"/>
        <family val="1"/>
      </rPr>
      <t>sH</t>
    </r>
    <r>
      <rPr>
        <sz val="10"/>
        <rFont val="ＭＳ Ｐゴシック"/>
        <family val="3"/>
        <charset val="128"/>
      </rPr>
      <t xml:space="preserve"> =</t>
    </r>
    <phoneticPr fontId="3"/>
  </si>
  <si>
    <r>
      <rPr>
        <i/>
        <sz val="10"/>
        <rFont val="Cambria"/>
        <family val="1"/>
      </rPr>
      <t>Q</t>
    </r>
    <r>
      <rPr>
        <vertAlign val="subscript"/>
        <sz val="10"/>
        <rFont val="Century"/>
        <family val="1"/>
      </rPr>
      <t>cH</t>
    </r>
    <r>
      <rPr>
        <sz val="10"/>
        <rFont val="ＭＳ Ｐゴシック"/>
        <family val="3"/>
        <charset val="128"/>
      </rPr>
      <t xml:space="preserve"> = </t>
    </r>
    <phoneticPr fontId="3"/>
  </si>
  <si>
    <r>
      <rPr>
        <i/>
        <sz val="10"/>
        <rFont val="Cambria"/>
        <family val="1"/>
      </rPr>
      <t>Q</t>
    </r>
    <r>
      <rPr>
        <vertAlign val="subscript"/>
        <sz val="10"/>
        <rFont val="Century"/>
        <family val="1"/>
      </rPr>
      <t>c0H</t>
    </r>
    <r>
      <rPr>
        <sz val="10"/>
        <rFont val="ＭＳ Ｐゴシック"/>
        <family val="3"/>
        <charset val="128"/>
      </rPr>
      <t xml:space="preserve"> =</t>
    </r>
    <phoneticPr fontId="3"/>
  </si>
  <si>
    <r>
      <rPr>
        <i/>
        <sz val="10"/>
        <rFont val="Cambria"/>
        <family val="1"/>
      </rPr>
      <t>Q</t>
    </r>
    <r>
      <rPr>
        <vertAlign val="subscript"/>
        <sz val="10"/>
        <rFont val="Century"/>
        <family val="1"/>
      </rPr>
      <t>i</t>
    </r>
    <r>
      <rPr>
        <vertAlign val="subscript"/>
        <sz val="10"/>
        <rFont val="ＭＳ Ｐゴシック"/>
        <family val="3"/>
        <charset val="128"/>
      </rPr>
      <t xml:space="preserve"> </t>
    </r>
    <r>
      <rPr>
        <sz val="10"/>
        <rFont val="ＭＳ Ｐゴシック"/>
        <family val="3"/>
        <charset val="128"/>
      </rPr>
      <t>=</t>
    </r>
    <r>
      <rPr>
        <sz val="10"/>
        <rFont val="Century"/>
        <family val="1"/>
      </rPr>
      <t xml:space="preserve"> </t>
    </r>
    <phoneticPr fontId="3"/>
  </si>
  <si>
    <r>
      <rPr>
        <i/>
        <sz val="10"/>
        <rFont val="Cambria"/>
        <family val="1"/>
      </rPr>
      <t>Q</t>
    </r>
    <r>
      <rPr>
        <vertAlign val="subscript"/>
        <sz val="10"/>
        <rFont val="Century"/>
        <family val="1"/>
      </rPr>
      <t>i</t>
    </r>
    <r>
      <rPr>
        <sz val="10"/>
        <rFont val="ＭＳ Ｐゴシック"/>
        <family val="3"/>
        <charset val="128"/>
      </rPr>
      <t xml:space="preserve"> : 待機時消費電力量[kWh/h]</t>
    </r>
    <phoneticPr fontId="3"/>
  </si>
  <si>
    <t/>
  </si>
  <si>
    <r>
      <t xml:space="preserve">1 </t>
    </r>
    <r>
      <rPr>
        <sz val="10"/>
        <rFont val="ＭＳ Ｐゴシック"/>
        <family val="3"/>
        <charset val="128"/>
      </rPr>
      <t>回目</t>
    </r>
    <rPh sb="2" eb="4">
      <t>カイメ</t>
    </rPh>
    <phoneticPr fontId="3"/>
  </si>
  <si>
    <r>
      <t xml:space="preserve">2 </t>
    </r>
    <r>
      <rPr>
        <sz val="10"/>
        <rFont val="ＭＳ Ｐゴシック"/>
        <family val="3"/>
        <charset val="128"/>
      </rPr>
      <t>回目</t>
    </r>
    <rPh sb="2" eb="4">
      <t>カイメ</t>
    </rPh>
    <phoneticPr fontId="3"/>
  </si>
  <si>
    <r>
      <rPr>
        <i/>
        <sz val="10"/>
        <rFont val="Century"/>
        <family val="1"/>
      </rPr>
      <t>p</t>
    </r>
    <r>
      <rPr>
        <vertAlign val="subscript"/>
        <sz val="10"/>
        <rFont val="Century"/>
        <family val="1"/>
      </rPr>
      <t>x</t>
    </r>
    <r>
      <rPr>
        <sz val="10"/>
        <rFont val="ＭＳ Ｐゴシック"/>
        <family val="3"/>
        <charset val="128"/>
      </rPr>
      <t xml:space="preserve"> ： 試験機器の最大消費電力[kW]</t>
    </r>
    <rPh sb="10" eb="12">
      <t>サイダイ</t>
    </rPh>
    <rPh sb="12" eb="14">
      <t>ショウヒ</t>
    </rPh>
    <rPh sb="14" eb="16">
      <t>デンリョク</t>
    </rPh>
    <phoneticPr fontId="3"/>
  </si>
  <si>
    <r>
      <rPr>
        <sz val="10"/>
        <rFont val="ＭＳ Ｐゴシック"/>
        <family val="3"/>
        <charset val="128"/>
      </rPr>
      <t>　試験機器の最大消費電力と定格消費電力の差</t>
    </r>
    <r>
      <rPr>
        <i/>
        <sz val="10"/>
        <rFont val="Century"/>
        <family val="1"/>
      </rPr>
      <t>ε</t>
    </r>
    <r>
      <rPr>
        <vertAlign val="subscript"/>
        <sz val="10"/>
        <rFont val="Century"/>
        <family val="1"/>
      </rPr>
      <t>p</t>
    </r>
    <r>
      <rPr>
        <sz val="10"/>
        <rFont val="Century"/>
        <family val="1"/>
      </rPr>
      <t xml:space="preserve">[%] </t>
    </r>
    <r>
      <rPr>
        <sz val="10"/>
        <rFont val="ＭＳ Ｐゴシック"/>
        <family val="3"/>
        <charset val="128"/>
      </rPr>
      <t>が消費電力の許容差に適合するように、定格消費電力</t>
    </r>
    <r>
      <rPr>
        <i/>
        <sz val="10"/>
        <rFont val="Century"/>
        <family val="1"/>
      </rPr>
      <t>p</t>
    </r>
    <r>
      <rPr>
        <vertAlign val="subscript"/>
        <sz val="10"/>
        <rFont val="Century"/>
        <family val="1"/>
      </rPr>
      <t>r</t>
    </r>
    <r>
      <rPr>
        <sz val="10"/>
        <rFont val="Century"/>
        <family val="1"/>
      </rPr>
      <t xml:space="preserve">[kW] </t>
    </r>
    <r>
      <rPr>
        <sz val="10"/>
        <rFont val="ＭＳ Ｐゴシック"/>
        <family val="3"/>
        <charset val="128"/>
      </rPr>
      <t>を定める。</t>
    </r>
    <phoneticPr fontId="3"/>
  </si>
  <si>
    <r>
      <rPr>
        <sz val="11"/>
        <rFont val="ＭＳ Ｐゴシック"/>
        <family val="3"/>
        <charset val="128"/>
      </rPr>
      <t>試験機器の最大消費電力</t>
    </r>
    <rPh sb="0" eb="2">
      <t>シケン</t>
    </rPh>
    <rPh sb="2" eb="4">
      <t>キキ</t>
    </rPh>
    <rPh sb="5" eb="7">
      <t>サイダイ</t>
    </rPh>
    <rPh sb="7" eb="9">
      <t>ショウヒ</t>
    </rPh>
    <rPh sb="9" eb="11">
      <t>デンリョク</t>
    </rPh>
    <phoneticPr fontId="3"/>
  </si>
  <si>
    <t>給湯接続/給水接続</t>
    <rPh sb="0" eb="2">
      <t>キュウトウ</t>
    </rPh>
    <rPh sb="2" eb="4">
      <t>セツゾク</t>
    </rPh>
    <rPh sb="5" eb="7">
      <t>キュウスイ</t>
    </rPh>
    <rPh sb="7" eb="9">
      <t>セツゾク</t>
    </rPh>
    <phoneticPr fontId="3"/>
  </si>
  <si>
    <r>
      <t>T</t>
    </r>
    <r>
      <rPr>
        <vertAlign val="subscript"/>
        <sz val="14"/>
        <rFont val="Century"/>
        <family val="1"/>
      </rPr>
      <t>s</t>
    </r>
    <phoneticPr fontId="3"/>
  </si>
  <si>
    <r>
      <t>Ｖ</t>
    </r>
    <r>
      <rPr>
        <vertAlign val="subscript"/>
        <sz val="14"/>
        <rFont val="Century"/>
        <family val="1"/>
      </rPr>
      <t>c</t>
    </r>
    <phoneticPr fontId="3"/>
  </si>
  <si>
    <r>
      <t>W</t>
    </r>
    <r>
      <rPr>
        <vertAlign val="subscript"/>
        <sz val="14"/>
        <rFont val="Century"/>
        <family val="1"/>
      </rPr>
      <t>s</t>
    </r>
    <phoneticPr fontId="3"/>
  </si>
  <si>
    <r>
      <t>W</t>
    </r>
    <r>
      <rPr>
        <vertAlign val="subscript"/>
        <sz val="14"/>
        <rFont val="Century"/>
        <family val="1"/>
      </rPr>
      <t>c</t>
    </r>
    <phoneticPr fontId="3"/>
  </si>
  <si>
    <r>
      <rPr>
        <i/>
        <sz val="14"/>
        <rFont val="Cambria"/>
        <family val="1"/>
      </rPr>
      <t>Q</t>
    </r>
    <r>
      <rPr>
        <vertAlign val="subscript"/>
        <sz val="14"/>
        <rFont val="Century"/>
        <family val="1"/>
      </rPr>
      <t>s</t>
    </r>
    <phoneticPr fontId="3"/>
  </si>
  <si>
    <r>
      <rPr>
        <i/>
        <sz val="14"/>
        <rFont val="Cambria"/>
        <family val="1"/>
      </rPr>
      <t>Q</t>
    </r>
    <r>
      <rPr>
        <vertAlign val="subscript"/>
        <sz val="14"/>
        <rFont val="Century"/>
        <family val="1"/>
      </rPr>
      <t>c0</t>
    </r>
    <phoneticPr fontId="3"/>
  </si>
  <si>
    <r>
      <rPr>
        <i/>
        <sz val="14"/>
        <rFont val="Cambria"/>
        <family val="1"/>
      </rPr>
      <t>Q</t>
    </r>
    <r>
      <rPr>
        <vertAlign val="subscript"/>
        <sz val="14"/>
        <rFont val="Century"/>
        <family val="1"/>
      </rPr>
      <t>c</t>
    </r>
    <phoneticPr fontId="3"/>
  </si>
  <si>
    <r>
      <rPr>
        <i/>
        <sz val="14"/>
        <rFont val="Cambria"/>
        <family val="1"/>
      </rPr>
      <t>Q</t>
    </r>
    <r>
      <rPr>
        <vertAlign val="subscript"/>
        <sz val="14"/>
        <rFont val="Century"/>
        <family val="1"/>
      </rPr>
      <t>i</t>
    </r>
    <phoneticPr fontId="3"/>
  </si>
  <si>
    <r>
      <rPr>
        <i/>
        <sz val="14"/>
        <rFont val="Cambria"/>
        <family val="1"/>
      </rPr>
      <t>Q</t>
    </r>
    <r>
      <rPr>
        <vertAlign val="subscript"/>
        <sz val="14"/>
        <rFont val="Century"/>
        <family val="1"/>
      </rPr>
      <t>dH</t>
    </r>
    <phoneticPr fontId="3"/>
  </si>
  <si>
    <r>
      <rPr>
        <i/>
        <sz val="12"/>
        <rFont val="Century"/>
        <family val="1"/>
      </rPr>
      <t>T</t>
    </r>
    <r>
      <rPr>
        <vertAlign val="subscript"/>
        <sz val="12"/>
        <rFont val="Century"/>
        <family val="1"/>
      </rPr>
      <t>s</t>
    </r>
    <r>
      <rPr>
        <sz val="12"/>
        <rFont val="ＭＳ Ｐゴシック"/>
        <family val="3"/>
        <charset val="128"/>
      </rPr>
      <t xml:space="preserve">： 立上り性能[min] </t>
    </r>
    <phoneticPr fontId="3"/>
  </si>
  <si>
    <r>
      <rPr>
        <i/>
        <sz val="14"/>
        <rFont val="Century"/>
        <family val="1"/>
      </rPr>
      <t>T</t>
    </r>
    <r>
      <rPr>
        <vertAlign val="subscript"/>
        <sz val="14"/>
        <rFont val="Century"/>
        <family val="1"/>
      </rPr>
      <t>s</t>
    </r>
    <r>
      <rPr>
        <i/>
        <vertAlign val="subscript"/>
        <sz val="10"/>
        <rFont val="ＭＳ Ｐゴシック"/>
        <family val="3"/>
        <charset val="128"/>
      </rPr>
      <t xml:space="preserve"> </t>
    </r>
    <r>
      <rPr>
        <sz val="10"/>
        <rFont val="ＭＳ Ｐゴシック"/>
        <family val="3"/>
        <charset val="128"/>
      </rPr>
      <t xml:space="preserve">最大値= </t>
    </r>
    <rPh sb="3" eb="6">
      <t>サイダイチ</t>
    </rPh>
    <phoneticPr fontId="3"/>
  </si>
  <si>
    <r>
      <t>T</t>
    </r>
    <r>
      <rPr>
        <vertAlign val="subscript"/>
        <sz val="10"/>
        <rFont val="Century"/>
        <family val="1"/>
      </rPr>
      <t>S</t>
    </r>
    <r>
      <rPr>
        <vertAlign val="subscript"/>
        <sz val="10"/>
        <rFont val="ＭＳ Ｐゴシック"/>
        <family val="3"/>
        <charset val="128"/>
      </rPr>
      <t xml:space="preserve"> </t>
    </r>
    <r>
      <rPr>
        <sz val="10"/>
        <rFont val="ＭＳ Ｐゴシック"/>
        <family val="3"/>
        <charset val="128"/>
      </rPr>
      <t>平均値</t>
    </r>
    <r>
      <rPr>
        <i/>
        <vertAlign val="subscript"/>
        <sz val="10"/>
        <rFont val="ＭＳ Ｐゴシック"/>
        <family val="3"/>
        <charset val="128"/>
      </rPr>
      <t xml:space="preserve"> </t>
    </r>
    <r>
      <rPr>
        <sz val="10"/>
        <rFont val="ＭＳ Ｐゴシック"/>
        <family val="3"/>
        <charset val="128"/>
      </rPr>
      <t xml:space="preserve">= </t>
    </r>
    <rPh sb="3" eb="6">
      <t>ヘイキンチ</t>
    </rPh>
    <phoneticPr fontId="3"/>
  </si>
  <si>
    <r>
      <rPr>
        <i/>
        <sz val="10"/>
        <rFont val="Centaur"/>
        <family val="1"/>
      </rPr>
      <t xml:space="preserve">C </t>
    </r>
    <r>
      <rPr>
        <sz val="10"/>
        <rFont val="ＭＳ Ｐゴシック"/>
        <family val="3"/>
        <charset val="128"/>
      </rPr>
      <t>：</t>
    </r>
    <r>
      <rPr>
        <sz val="10"/>
        <rFont val="Centaur"/>
        <family val="1"/>
      </rPr>
      <t xml:space="preserve"> </t>
    </r>
    <r>
      <rPr>
        <sz val="10"/>
        <rFont val="ＭＳ Ｐゴシック"/>
        <family val="3"/>
        <charset val="128"/>
      </rPr>
      <t>水の比熱</t>
    </r>
    <r>
      <rPr>
        <sz val="10"/>
        <rFont val="Century"/>
        <family val="1"/>
      </rPr>
      <t xml:space="preserve"> 4.19kJ/kg</t>
    </r>
    <r>
      <rPr>
        <sz val="10"/>
        <rFont val="ＭＳ Ｐゴシック"/>
        <family val="3"/>
        <charset val="128"/>
      </rPr>
      <t>℃</t>
    </r>
    <phoneticPr fontId="3"/>
  </si>
  <si>
    <r>
      <rPr>
        <i/>
        <sz val="10"/>
        <rFont val="Cambria"/>
        <family val="1"/>
      </rPr>
      <t>Q</t>
    </r>
    <r>
      <rPr>
        <vertAlign val="subscript"/>
        <sz val="10"/>
        <rFont val="Century"/>
        <family val="1"/>
      </rPr>
      <t>s</t>
    </r>
    <r>
      <rPr>
        <sz val="10"/>
        <rFont val="ＭＳ Ｐゴシック"/>
        <family val="3"/>
        <charset val="128"/>
      </rPr>
      <t xml:space="preserve"> =</t>
    </r>
    <phoneticPr fontId="3"/>
  </si>
  <si>
    <r>
      <rPr>
        <i/>
        <sz val="14"/>
        <rFont val="Cambria"/>
        <family val="1"/>
      </rPr>
      <t>Q</t>
    </r>
    <r>
      <rPr>
        <vertAlign val="subscript"/>
        <sz val="14"/>
        <rFont val="Century"/>
        <family val="1"/>
      </rPr>
      <t>s</t>
    </r>
    <r>
      <rPr>
        <sz val="10"/>
        <rFont val="ＭＳ Ｐゴシック"/>
        <family val="3"/>
        <charset val="128"/>
      </rPr>
      <t xml:space="preserve"> 平均値=</t>
    </r>
    <rPh sb="3" eb="6">
      <t>ヘイキンチ</t>
    </rPh>
    <phoneticPr fontId="3"/>
  </si>
  <si>
    <t xml:space="preserve">                         </t>
    <phoneticPr fontId="3"/>
  </si>
  <si>
    <r>
      <rPr>
        <i/>
        <sz val="10"/>
        <rFont val="Cambria"/>
        <family val="1"/>
      </rPr>
      <t>Q</t>
    </r>
    <r>
      <rPr>
        <vertAlign val="subscript"/>
        <sz val="10"/>
        <rFont val="Century"/>
        <family val="1"/>
      </rPr>
      <t>c0</t>
    </r>
    <r>
      <rPr>
        <sz val="10"/>
        <rFont val="ＭＳ Ｐゴシック"/>
        <family val="3"/>
        <charset val="128"/>
      </rPr>
      <t xml:space="preserve"> : 試験食器なし処理時消費電力量[kWh/h]</t>
    </r>
    <phoneticPr fontId="3"/>
  </si>
  <si>
    <r>
      <rPr>
        <i/>
        <sz val="10"/>
        <rFont val="Cambria"/>
        <family val="1"/>
      </rPr>
      <t>Q</t>
    </r>
    <r>
      <rPr>
        <vertAlign val="subscript"/>
        <sz val="10"/>
        <rFont val="Century"/>
        <family val="1"/>
      </rPr>
      <t>c0</t>
    </r>
    <r>
      <rPr>
        <sz val="10"/>
        <rFont val="ＭＳ Ｐゴシック"/>
        <family val="3"/>
        <charset val="128"/>
      </rPr>
      <t xml:space="preserve"> =</t>
    </r>
    <phoneticPr fontId="3"/>
  </si>
  <si>
    <r>
      <rPr>
        <i/>
        <sz val="14"/>
        <rFont val="Cambria"/>
        <family val="1"/>
      </rPr>
      <t>Q</t>
    </r>
    <r>
      <rPr>
        <vertAlign val="subscript"/>
        <sz val="14"/>
        <rFont val="Century"/>
        <family val="1"/>
      </rPr>
      <t>c0</t>
    </r>
    <r>
      <rPr>
        <sz val="10"/>
        <rFont val="ＭＳ Ｐゴシック"/>
        <family val="3"/>
        <charset val="128"/>
      </rPr>
      <t xml:space="preserve"> 平均値=</t>
    </r>
    <rPh sb="4" eb="7">
      <t>ヘイキンチ</t>
    </rPh>
    <phoneticPr fontId="3"/>
  </si>
  <si>
    <r>
      <rPr>
        <i/>
        <sz val="10"/>
        <rFont val="Cambria"/>
        <family val="1"/>
      </rPr>
      <t>Q</t>
    </r>
    <r>
      <rPr>
        <vertAlign val="subscript"/>
        <sz val="10"/>
        <rFont val="Century"/>
        <family val="1"/>
      </rPr>
      <t xml:space="preserve">c </t>
    </r>
    <r>
      <rPr>
        <sz val="10"/>
        <rFont val="ＭＳ Ｐゴシック"/>
        <family val="3"/>
        <charset val="128"/>
      </rPr>
      <t>:  給湯接続時の処理時消費電力量[kWh/h]</t>
    </r>
    <phoneticPr fontId="3"/>
  </si>
  <si>
    <r>
      <rPr>
        <i/>
        <sz val="14"/>
        <rFont val="Cambria"/>
        <family val="1"/>
      </rPr>
      <t>Q</t>
    </r>
    <r>
      <rPr>
        <vertAlign val="subscript"/>
        <sz val="14"/>
        <rFont val="Century"/>
        <family val="1"/>
      </rPr>
      <t>c</t>
    </r>
    <r>
      <rPr>
        <sz val="10"/>
        <rFont val="ＭＳ Ｐゴシック"/>
        <family val="3"/>
        <charset val="128"/>
      </rPr>
      <t xml:space="preserve"> = </t>
    </r>
    <phoneticPr fontId="3"/>
  </si>
  <si>
    <r>
      <rPr>
        <i/>
        <sz val="10"/>
        <rFont val="Cambria"/>
        <family val="1"/>
      </rPr>
      <t>Q</t>
    </r>
    <r>
      <rPr>
        <vertAlign val="subscript"/>
        <sz val="10"/>
        <rFont val="Century"/>
        <family val="1"/>
      </rPr>
      <t xml:space="preserve">dH </t>
    </r>
    <r>
      <rPr>
        <sz val="10"/>
        <rFont val="ＭＳ Ｐゴシック"/>
        <family val="3"/>
        <charset val="128"/>
      </rPr>
      <t>:  日あたり消費電力量（時間想定）[kWh/日]</t>
    </r>
    <phoneticPr fontId="3"/>
  </si>
  <si>
    <r>
      <rPr>
        <i/>
        <sz val="14"/>
        <rFont val="Cambria"/>
        <family val="1"/>
      </rPr>
      <t>Q</t>
    </r>
    <r>
      <rPr>
        <vertAlign val="subscript"/>
        <sz val="14"/>
        <rFont val="Century"/>
        <family val="1"/>
      </rPr>
      <t xml:space="preserve">dH </t>
    </r>
    <r>
      <rPr>
        <sz val="10"/>
        <rFont val="ＭＳ Ｐゴシック"/>
        <family val="3"/>
        <charset val="128"/>
      </rPr>
      <t>=</t>
    </r>
    <phoneticPr fontId="3"/>
  </si>
  <si>
    <r>
      <rPr>
        <i/>
        <sz val="10"/>
        <rFont val="Cambria"/>
        <family val="1"/>
      </rPr>
      <t>Q</t>
    </r>
    <r>
      <rPr>
        <vertAlign val="subscript"/>
        <sz val="10"/>
        <rFont val="Century"/>
        <family val="1"/>
      </rPr>
      <t xml:space="preserve">s </t>
    </r>
    <r>
      <rPr>
        <sz val="10"/>
        <rFont val="ＭＳ Ｐゴシック"/>
        <family val="3"/>
        <charset val="128"/>
      </rPr>
      <t>:  立上り時消費電力量[kWh/回]</t>
    </r>
    <rPh sb="20" eb="21">
      <t>カイ</t>
    </rPh>
    <phoneticPr fontId="3"/>
  </si>
  <si>
    <r>
      <rPr>
        <i/>
        <sz val="10"/>
        <rFont val="Cambria"/>
        <family val="1"/>
      </rPr>
      <t>Q</t>
    </r>
    <r>
      <rPr>
        <vertAlign val="subscript"/>
        <sz val="10"/>
        <rFont val="Century"/>
        <family val="1"/>
      </rPr>
      <t xml:space="preserve">c </t>
    </r>
    <r>
      <rPr>
        <sz val="10"/>
        <rFont val="ＭＳ Ｐゴシック"/>
        <family val="3"/>
        <charset val="128"/>
      </rPr>
      <t>:  処理時消費電力量[kWh/h]</t>
    </r>
    <phoneticPr fontId="3"/>
  </si>
  <si>
    <r>
      <rPr>
        <i/>
        <sz val="10"/>
        <rFont val="Cambria"/>
        <family val="1"/>
      </rPr>
      <t>Q</t>
    </r>
    <r>
      <rPr>
        <vertAlign val="subscript"/>
        <sz val="10"/>
        <rFont val="Century"/>
        <family val="1"/>
      </rPr>
      <t>c0</t>
    </r>
    <r>
      <rPr>
        <sz val="10"/>
        <rFont val="ＭＳ Ｐゴシック"/>
        <family val="3"/>
        <charset val="128"/>
      </rPr>
      <t xml:space="preserve"> :  試験食器なし処理時消費電力量[kWh/h]</t>
    </r>
    <phoneticPr fontId="3"/>
  </si>
  <si>
    <t>業務用厨房熱機器等性能測定結果　【電気機器】</t>
    <rPh sb="0" eb="3">
      <t>ギョウムヨウ</t>
    </rPh>
    <rPh sb="3" eb="5">
      <t>チュウボウ</t>
    </rPh>
    <rPh sb="5" eb="6">
      <t>ネツ</t>
    </rPh>
    <rPh sb="6" eb="9">
      <t>キキナド</t>
    </rPh>
    <rPh sb="9" eb="11">
      <t>セイノウ</t>
    </rPh>
    <rPh sb="11" eb="13">
      <t>ソクテイ</t>
    </rPh>
    <rPh sb="13" eb="15">
      <t>ケッカ</t>
    </rPh>
    <rPh sb="17" eb="19">
      <t>デンキ</t>
    </rPh>
    <rPh sb="19" eb="21">
      <t>キキ</t>
    </rPh>
    <phoneticPr fontId="3"/>
  </si>
  <si>
    <t>性能測定
結　果</t>
    <rPh sb="2" eb="4">
      <t>ソクテイ</t>
    </rPh>
    <phoneticPr fontId="3"/>
  </si>
  <si>
    <t>品　目</t>
    <rPh sb="0" eb="1">
      <t>シナ</t>
    </rPh>
    <rPh sb="2" eb="3">
      <t>メ</t>
    </rPh>
    <phoneticPr fontId="3"/>
  </si>
  <si>
    <r>
      <t>　　　　</t>
    </r>
    <r>
      <rPr>
        <sz val="10"/>
        <rFont val="Century"/>
        <family val="1"/>
      </rPr>
      <t xml:space="preserve"> </t>
    </r>
    <r>
      <rPr>
        <sz val="10"/>
        <rFont val="ＭＳ Ｐゴシック"/>
        <family val="3"/>
        <charset val="128"/>
      </rPr>
      <t>　： 給水温度</t>
    </r>
    <r>
      <rPr>
        <sz val="10"/>
        <rFont val="Century"/>
        <family val="1"/>
      </rPr>
      <t>[</t>
    </r>
    <r>
      <rPr>
        <sz val="10"/>
        <rFont val="ＭＳ Ｐゴシック"/>
        <family val="3"/>
        <charset val="128"/>
      </rPr>
      <t>℃</t>
    </r>
    <r>
      <rPr>
        <sz val="10"/>
        <rFont val="Century"/>
        <family val="1"/>
      </rPr>
      <t>]</t>
    </r>
    <rPh sb="9" eb="10">
      <t>スイ</t>
    </rPh>
    <phoneticPr fontId="3"/>
  </si>
  <si>
    <r>
      <rPr>
        <sz val="10"/>
        <rFont val="Century"/>
        <family val="1"/>
      </rPr>
      <t xml:space="preserve"> </t>
    </r>
    <r>
      <rPr>
        <sz val="10"/>
        <rFont val="ＭＳ Ｐゴシック"/>
        <family val="3"/>
        <charset val="128"/>
      </rPr>
      <t>　　　　</t>
    </r>
    <r>
      <rPr>
        <sz val="10"/>
        <rFont val="ＭＳ Ｐゴシック"/>
        <family val="3"/>
        <charset val="128"/>
      </rPr>
      <t>　： 給湯温度</t>
    </r>
    <r>
      <rPr>
        <sz val="10"/>
        <rFont val="Century"/>
        <family val="1"/>
      </rPr>
      <t>[</t>
    </r>
    <r>
      <rPr>
        <sz val="10"/>
        <rFont val="ＭＳ Ｐゴシック"/>
        <family val="3"/>
        <charset val="128"/>
      </rPr>
      <t>℃</t>
    </r>
    <r>
      <rPr>
        <sz val="10"/>
        <rFont val="Century"/>
        <family val="1"/>
      </rPr>
      <t>]</t>
    </r>
    <phoneticPr fontId="3"/>
  </si>
  <si>
    <t>=</t>
    <phoneticPr fontId="3"/>
  </si>
  <si>
    <r>
      <rPr>
        <vertAlign val="subscript"/>
        <sz val="10"/>
        <rFont val="ＭＳ Ｐゴシック"/>
        <family val="3"/>
        <charset val="128"/>
      </rPr>
      <t xml:space="preserve">    </t>
    </r>
    <r>
      <rPr>
        <vertAlign val="subscript"/>
        <sz val="10"/>
        <rFont val="Century"/>
        <family val="1"/>
      </rPr>
      <t xml:space="preserve">  </t>
    </r>
    <r>
      <rPr>
        <sz val="10"/>
        <rFont val="ＭＳ Ｐゴシック"/>
        <family val="3"/>
        <charset val="128"/>
      </rPr>
      <t>： 給湯温度</t>
    </r>
    <r>
      <rPr>
        <sz val="10"/>
        <rFont val="Century"/>
        <family val="1"/>
      </rPr>
      <t>[</t>
    </r>
    <r>
      <rPr>
        <sz val="10"/>
        <rFont val="ＭＳ Ｐゴシック"/>
        <family val="3"/>
        <charset val="128"/>
      </rPr>
      <t>℃</t>
    </r>
    <r>
      <rPr>
        <sz val="10"/>
        <rFont val="Century"/>
        <family val="1"/>
      </rPr>
      <t>]</t>
    </r>
    <phoneticPr fontId="3"/>
  </si>
  <si>
    <r>
      <rPr>
        <vertAlign val="subscript"/>
        <sz val="10"/>
        <rFont val="ＭＳ Ｐゴシック"/>
        <family val="3"/>
        <charset val="128"/>
      </rPr>
      <t xml:space="preserve">    </t>
    </r>
    <r>
      <rPr>
        <vertAlign val="subscript"/>
        <sz val="10"/>
        <rFont val="Century"/>
        <family val="1"/>
      </rPr>
      <t xml:space="preserve">  </t>
    </r>
    <r>
      <rPr>
        <sz val="10"/>
        <rFont val="ＭＳ Ｐゴシック"/>
        <family val="3"/>
        <charset val="128"/>
      </rPr>
      <t>： 給水温度</t>
    </r>
    <r>
      <rPr>
        <sz val="10"/>
        <rFont val="Century"/>
        <family val="1"/>
      </rPr>
      <t>[</t>
    </r>
    <r>
      <rPr>
        <sz val="10"/>
        <rFont val="ＭＳ Ｐゴシック"/>
        <family val="3"/>
        <charset val="128"/>
      </rPr>
      <t>℃</t>
    </r>
    <r>
      <rPr>
        <sz val="10"/>
        <rFont val="Century"/>
        <family val="1"/>
      </rPr>
      <t>]</t>
    </r>
    <rPh sb="9" eb="10">
      <t>スイ</t>
    </rPh>
    <phoneticPr fontId="3"/>
  </si>
  <si>
    <t>=</t>
    <phoneticPr fontId="3"/>
  </si>
  <si>
    <t>=</t>
    <phoneticPr fontId="3"/>
  </si>
  <si>
    <r>
      <t>　試験機器の初期状態は、予備洗浄タンク、洗浄タンクおよび循環すすぎタンクはすべて空、ならびに、仕上げすすぎタンクは満水とする。初期状態の試験機器を室温になじませた後、仕上げすすぎタンクの水の初温</t>
    </r>
    <r>
      <rPr>
        <i/>
        <sz val="10"/>
        <rFont val="Symbol"/>
        <family val="1"/>
        <charset val="2"/>
      </rPr>
      <t>q</t>
    </r>
    <r>
      <rPr>
        <vertAlign val="subscript"/>
        <sz val="10"/>
        <rFont val="Century"/>
        <family val="1"/>
      </rPr>
      <t xml:space="preserve">s </t>
    </r>
    <r>
      <rPr>
        <sz val="10"/>
        <rFont val="Century"/>
        <family val="1"/>
      </rPr>
      <t>[</t>
    </r>
    <r>
      <rPr>
        <sz val="10"/>
        <rFont val="ＭＳ Ｐゴシック"/>
        <family val="3"/>
        <charset val="128"/>
      </rPr>
      <t>℃</t>
    </r>
    <r>
      <rPr>
        <sz val="10"/>
        <rFont val="Century"/>
        <family val="1"/>
      </rPr>
      <t xml:space="preserve">] </t>
    </r>
    <r>
      <rPr>
        <sz val="10"/>
        <rFont val="ＭＳ Ｐゴシック"/>
        <family val="3"/>
        <charset val="128"/>
      </rPr>
      <t>を測定する。
　最大入力で給湯</t>
    </r>
    <r>
      <rPr>
        <sz val="10"/>
        <rFont val="Century"/>
        <family val="1"/>
      </rPr>
      <t>(</t>
    </r>
    <r>
      <rPr>
        <sz val="10"/>
        <rFont val="ＭＳ Ｐゴシック"/>
        <family val="3"/>
        <charset val="128"/>
      </rPr>
      <t>給水</t>
    </r>
    <r>
      <rPr>
        <sz val="10"/>
        <rFont val="Century"/>
        <family val="1"/>
      </rPr>
      <t>)</t>
    </r>
    <r>
      <rPr>
        <sz val="10"/>
        <rFont val="ＭＳ Ｐゴシック"/>
        <family val="3"/>
        <charset val="128"/>
      </rPr>
      <t>および加熱を始め、予備洗浄タンクが</t>
    </r>
    <r>
      <rPr>
        <sz val="10"/>
        <rFont val="Century"/>
        <family val="1"/>
      </rPr>
      <t xml:space="preserve">40 </t>
    </r>
    <r>
      <rPr>
        <sz val="10"/>
        <rFont val="ＭＳ Ｐゴシック"/>
        <family val="3"/>
        <charset val="128"/>
      </rPr>
      <t>℃以上の満水に達した時間</t>
    </r>
    <r>
      <rPr>
        <i/>
        <sz val="10"/>
        <rFont val="Century"/>
        <family val="1"/>
      </rPr>
      <t>T</t>
    </r>
    <r>
      <rPr>
        <vertAlign val="subscript"/>
        <sz val="10"/>
        <rFont val="Century"/>
        <family val="1"/>
      </rPr>
      <t xml:space="preserve">1 </t>
    </r>
    <r>
      <rPr>
        <sz val="10"/>
        <rFont val="Century"/>
        <family val="1"/>
      </rPr>
      <t>[min]</t>
    </r>
    <r>
      <rPr>
        <sz val="10"/>
        <rFont val="ＭＳ Ｐゴシック"/>
        <family val="3"/>
        <charset val="128"/>
      </rPr>
      <t>、洗浄タンクが</t>
    </r>
    <r>
      <rPr>
        <sz val="10"/>
        <rFont val="Century"/>
        <family val="1"/>
      </rPr>
      <t xml:space="preserve">60 </t>
    </r>
    <r>
      <rPr>
        <sz val="10"/>
        <rFont val="ＭＳ Ｐゴシック"/>
        <family val="3"/>
        <charset val="128"/>
      </rPr>
      <t>℃以上の満水に達した時間</t>
    </r>
    <r>
      <rPr>
        <i/>
        <sz val="10"/>
        <rFont val="Century"/>
        <family val="1"/>
      </rPr>
      <t>T</t>
    </r>
    <r>
      <rPr>
        <vertAlign val="subscript"/>
        <sz val="10"/>
        <rFont val="Century"/>
        <family val="1"/>
      </rPr>
      <t xml:space="preserve">2 </t>
    </r>
    <r>
      <rPr>
        <sz val="10"/>
        <rFont val="Century"/>
        <family val="1"/>
      </rPr>
      <t>[min]</t>
    </r>
    <r>
      <rPr>
        <sz val="10"/>
        <rFont val="ＭＳ Ｐゴシック"/>
        <family val="3"/>
        <charset val="128"/>
      </rPr>
      <t>、循環すすぎタンクが</t>
    </r>
    <r>
      <rPr>
        <sz val="10"/>
        <rFont val="Century"/>
        <family val="1"/>
      </rPr>
      <t xml:space="preserve">65 </t>
    </r>
    <r>
      <rPr>
        <sz val="10"/>
        <rFont val="ＭＳ Ｐゴシック"/>
        <family val="3"/>
        <charset val="128"/>
      </rPr>
      <t>℃以上の満水に達した時間</t>
    </r>
    <r>
      <rPr>
        <i/>
        <sz val="10"/>
        <rFont val="Century"/>
        <family val="1"/>
      </rPr>
      <t>T</t>
    </r>
    <r>
      <rPr>
        <vertAlign val="subscript"/>
        <sz val="10"/>
        <rFont val="Century"/>
        <family val="1"/>
      </rPr>
      <t xml:space="preserve">3 </t>
    </r>
    <r>
      <rPr>
        <sz val="10"/>
        <rFont val="Century"/>
        <family val="1"/>
      </rPr>
      <t xml:space="preserve">[min] </t>
    </r>
    <r>
      <rPr>
        <sz val="10"/>
        <rFont val="ＭＳ Ｐゴシック"/>
        <family val="3"/>
        <charset val="128"/>
      </rPr>
      <t>および仕上げすすぎタンクが</t>
    </r>
    <r>
      <rPr>
        <sz val="10"/>
        <rFont val="Century"/>
        <family val="1"/>
      </rPr>
      <t xml:space="preserve">80 </t>
    </r>
    <r>
      <rPr>
        <sz val="10"/>
        <rFont val="ＭＳ Ｐゴシック"/>
        <family val="3"/>
        <charset val="128"/>
      </rPr>
      <t>℃以上の満水に達した時間</t>
    </r>
    <r>
      <rPr>
        <i/>
        <sz val="10"/>
        <rFont val="Century"/>
        <family val="1"/>
      </rPr>
      <t>T</t>
    </r>
    <r>
      <rPr>
        <vertAlign val="subscript"/>
        <sz val="10"/>
        <rFont val="Century"/>
        <family val="1"/>
      </rPr>
      <t xml:space="preserve">4 </t>
    </r>
    <r>
      <rPr>
        <sz val="10"/>
        <rFont val="Century"/>
        <family val="1"/>
      </rPr>
      <t xml:space="preserve">[min] </t>
    </r>
    <r>
      <rPr>
        <sz val="10"/>
        <rFont val="ＭＳ Ｐゴシック"/>
        <family val="3"/>
        <charset val="128"/>
      </rPr>
      <t>、ならびに、すべてが達した時間までの消費電力量</t>
    </r>
    <r>
      <rPr>
        <i/>
        <sz val="10"/>
        <rFont val="Century"/>
        <family val="1"/>
      </rPr>
      <t>P</t>
    </r>
    <r>
      <rPr>
        <vertAlign val="subscript"/>
        <sz val="10"/>
        <rFont val="Century"/>
        <family val="1"/>
      </rPr>
      <t>s</t>
    </r>
    <r>
      <rPr>
        <sz val="10"/>
        <rFont val="Century"/>
        <family val="1"/>
      </rPr>
      <t xml:space="preserve"> [kWh/</t>
    </r>
    <r>
      <rPr>
        <sz val="10"/>
        <rFont val="ＭＳ Ｐゴシック"/>
        <family val="3"/>
        <charset val="128"/>
      </rPr>
      <t>回</t>
    </r>
    <r>
      <rPr>
        <sz val="10"/>
        <rFont val="Century"/>
        <family val="1"/>
      </rPr>
      <t xml:space="preserve">] </t>
    </r>
    <r>
      <rPr>
        <sz val="10"/>
        <rFont val="ＭＳ Ｐゴシック"/>
        <family val="3"/>
        <charset val="128"/>
      </rPr>
      <t>を測定する。立上り性能</t>
    </r>
    <r>
      <rPr>
        <i/>
        <sz val="10"/>
        <rFont val="Century"/>
        <family val="1"/>
      </rPr>
      <t>T</t>
    </r>
    <r>
      <rPr>
        <vertAlign val="subscript"/>
        <sz val="10"/>
        <rFont val="Century"/>
        <family val="1"/>
      </rPr>
      <t xml:space="preserve">s </t>
    </r>
    <r>
      <rPr>
        <sz val="10"/>
        <rFont val="Century"/>
        <family val="1"/>
      </rPr>
      <t>[min]</t>
    </r>
    <r>
      <rPr>
        <sz val="10"/>
        <rFont val="ＭＳ Ｐゴシック"/>
        <family val="3"/>
        <charset val="128"/>
      </rPr>
      <t>は、次式の最大値になる。
　待機状態は、洗浄ポンプおよびコンベアが停止した状態であり、予備洗浄タンクが</t>
    </r>
    <r>
      <rPr>
        <sz val="10"/>
        <rFont val="Century"/>
        <family val="1"/>
      </rPr>
      <t xml:space="preserve">40 </t>
    </r>
    <r>
      <rPr>
        <sz val="10"/>
        <rFont val="ＭＳ Ｐゴシック"/>
        <family val="3"/>
        <charset val="128"/>
      </rPr>
      <t>℃以上の満水、洗浄タンクが</t>
    </r>
    <r>
      <rPr>
        <sz val="10"/>
        <rFont val="Century"/>
        <family val="1"/>
      </rPr>
      <t xml:space="preserve">60 </t>
    </r>
    <r>
      <rPr>
        <sz val="10"/>
        <rFont val="ＭＳ Ｐゴシック"/>
        <family val="3"/>
        <charset val="128"/>
      </rPr>
      <t>℃以上の満水、循環すすぎタンクが</t>
    </r>
    <r>
      <rPr>
        <sz val="10"/>
        <rFont val="Century"/>
        <family val="1"/>
      </rPr>
      <t xml:space="preserve">65 </t>
    </r>
    <r>
      <rPr>
        <sz val="10"/>
        <rFont val="ＭＳ Ｐゴシック"/>
        <family val="3"/>
        <charset val="128"/>
      </rPr>
      <t>℃以上の満水、ならびに、仕上げすすぎタンクが</t>
    </r>
    <r>
      <rPr>
        <sz val="10"/>
        <rFont val="Century"/>
        <family val="1"/>
      </rPr>
      <t xml:space="preserve">80 </t>
    </r>
    <r>
      <rPr>
        <sz val="10"/>
        <rFont val="ＭＳ Ｐゴシック"/>
        <family val="3"/>
        <charset val="128"/>
      </rPr>
      <t>℃以上の満水とする。ただし、仕上げすすぎタンク、予備洗浄タンクまたは循環すすぎタンクをもたない試験機器の場合には、もたないものに関する条件が満たされているものとみなす。</t>
    </r>
    <rPh sb="319" eb="321">
      <t>ジシキ</t>
    </rPh>
    <phoneticPr fontId="3"/>
  </si>
  <si>
    <r>
      <rPr>
        <sz val="10"/>
        <rFont val="ＭＳ Ｐゴシック"/>
        <family val="3"/>
        <charset val="128"/>
      </rPr>
      <t>　試験機器の初期状態は、予備洗浄タンク、洗浄タンクおよび循環すすぎタンクはすべて空、ならびに、仕上げすすぎタンクは満水とする。試験機器を室温になじませる。
　最大消費電力の測定では、最大入力で給湯（給水）および加熱を始める。洗浄タンクが満水になった後、試験食器または試験食器ラックを投入しないで（試験食器または試験食器ラックの投入が必要な試験機器の場合には、センサーなどを操作して洗浄運転する。）</t>
    </r>
    <r>
      <rPr>
        <sz val="10"/>
        <rFont val="Century"/>
        <family val="1"/>
      </rPr>
      <t xml:space="preserve"> </t>
    </r>
    <r>
      <rPr>
        <sz val="10"/>
        <rFont val="ＭＳ Ｐゴシック"/>
        <family val="3"/>
        <charset val="128"/>
      </rPr>
      <t>、</t>
    </r>
    <r>
      <rPr>
        <sz val="10"/>
        <rFont val="Century"/>
        <family val="1"/>
      </rPr>
      <t>20</t>
    </r>
    <r>
      <rPr>
        <sz val="10"/>
        <rFont val="ＭＳ Ｐゴシック"/>
        <family val="3"/>
        <charset val="128"/>
      </rPr>
      <t>分連続して洗浄運転する。加熱を始めてから洗浄運転を終わるまでの間の消費電力の最大値を試験機器の最大消費電力</t>
    </r>
    <r>
      <rPr>
        <i/>
        <sz val="10"/>
        <rFont val="Century"/>
        <family val="1"/>
      </rPr>
      <t>p</t>
    </r>
    <r>
      <rPr>
        <vertAlign val="subscript"/>
        <sz val="10"/>
        <rFont val="Century"/>
        <family val="1"/>
      </rPr>
      <t>x</t>
    </r>
    <r>
      <rPr>
        <sz val="10"/>
        <rFont val="Century"/>
        <family val="1"/>
      </rPr>
      <t xml:space="preserve"> [kW] </t>
    </r>
    <r>
      <rPr>
        <sz val="10"/>
        <rFont val="ＭＳ Ｐゴシック"/>
        <family val="3"/>
        <charset val="128"/>
      </rPr>
      <t>とする。</t>
    </r>
    <rPh sb="99" eb="101">
      <t>キュウスイ</t>
    </rPh>
    <phoneticPr fontId="3"/>
  </si>
  <si>
    <r>
      <rPr>
        <i/>
        <sz val="10"/>
        <rFont val="ＭＳ Ｐゴシック"/>
        <family val="3"/>
        <charset val="128"/>
      </rPr>
      <t>　　　</t>
    </r>
    <r>
      <rPr>
        <i/>
        <sz val="10"/>
        <rFont val="Century"/>
        <family val="1"/>
      </rPr>
      <t>T</t>
    </r>
    <r>
      <rPr>
        <vertAlign val="subscript"/>
        <sz val="10"/>
        <rFont val="Centaur"/>
        <family val="1"/>
      </rPr>
      <t>1</t>
    </r>
    <r>
      <rPr>
        <sz val="10"/>
        <rFont val="ＭＳ Ｐゴシック"/>
        <family val="3"/>
        <charset val="128"/>
      </rPr>
      <t xml:space="preserve"> ： 予備洗浄タンクが</t>
    </r>
    <r>
      <rPr>
        <sz val="10"/>
        <rFont val="Century"/>
        <family val="1"/>
      </rPr>
      <t>40</t>
    </r>
    <r>
      <rPr>
        <sz val="10"/>
        <rFont val="ＭＳ Ｐゴシック"/>
        <family val="3"/>
        <charset val="128"/>
      </rPr>
      <t>℃以上の満水に達した時間[min]  　</t>
    </r>
    <phoneticPr fontId="3"/>
  </si>
  <si>
    <r>
      <rPr>
        <i/>
        <sz val="10"/>
        <rFont val="ＭＳ Ｐゴシック"/>
        <family val="3"/>
        <charset val="128"/>
      </rPr>
      <t>　　　</t>
    </r>
    <r>
      <rPr>
        <i/>
        <sz val="10"/>
        <rFont val="Century"/>
        <family val="1"/>
      </rPr>
      <t>T</t>
    </r>
    <r>
      <rPr>
        <vertAlign val="subscript"/>
        <sz val="10"/>
        <rFont val="Century"/>
        <family val="1"/>
      </rPr>
      <t xml:space="preserve">2 </t>
    </r>
    <r>
      <rPr>
        <sz val="10"/>
        <rFont val="ＭＳ Ｐゴシック"/>
        <family val="3"/>
        <charset val="128"/>
      </rPr>
      <t>： 洗浄タンクが</t>
    </r>
    <r>
      <rPr>
        <sz val="10"/>
        <rFont val="Century"/>
        <family val="1"/>
      </rPr>
      <t>60</t>
    </r>
    <r>
      <rPr>
        <sz val="10"/>
        <rFont val="ＭＳ Ｐゴシック"/>
        <family val="3"/>
        <charset val="128"/>
      </rPr>
      <t xml:space="preserve">℃以上の満水に達した時間[min] </t>
    </r>
    <phoneticPr fontId="3"/>
  </si>
  <si>
    <r>
      <rPr>
        <i/>
        <sz val="10"/>
        <rFont val="ＭＳ Ｐゴシック"/>
        <family val="3"/>
        <charset val="128"/>
      </rPr>
      <t>　　　</t>
    </r>
    <r>
      <rPr>
        <i/>
        <sz val="10"/>
        <rFont val="Century"/>
        <family val="1"/>
      </rPr>
      <t>T</t>
    </r>
    <r>
      <rPr>
        <vertAlign val="subscript"/>
        <sz val="10"/>
        <rFont val="Century"/>
        <family val="1"/>
      </rPr>
      <t xml:space="preserve">3 </t>
    </r>
    <r>
      <rPr>
        <sz val="10"/>
        <rFont val="ＭＳ Ｐゴシック"/>
        <family val="3"/>
        <charset val="128"/>
      </rPr>
      <t>： 循環すすぎタンクが</t>
    </r>
    <r>
      <rPr>
        <sz val="10"/>
        <rFont val="Century"/>
        <family val="1"/>
      </rPr>
      <t>65</t>
    </r>
    <r>
      <rPr>
        <sz val="10"/>
        <rFont val="ＭＳ Ｐゴシック"/>
        <family val="3"/>
        <charset val="128"/>
      </rPr>
      <t xml:space="preserve">℃以上の満水に達した時間[min] </t>
    </r>
    <phoneticPr fontId="3"/>
  </si>
  <si>
    <r>
      <rPr>
        <i/>
        <sz val="10"/>
        <rFont val="ＭＳ Ｐゴシック"/>
        <family val="3"/>
        <charset val="128"/>
      </rPr>
      <t>　　　</t>
    </r>
    <r>
      <rPr>
        <i/>
        <sz val="10"/>
        <rFont val="Century"/>
        <family val="1"/>
      </rPr>
      <t>T</t>
    </r>
    <r>
      <rPr>
        <vertAlign val="subscript"/>
        <sz val="10"/>
        <rFont val="Century"/>
        <family val="1"/>
      </rPr>
      <t xml:space="preserve">4 </t>
    </r>
    <r>
      <rPr>
        <sz val="10"/>
        <rFont val="ＭＳ Ｐゴシック"/>
        <family val="3"/>
        <charset val="128"/>
      </rPr>
      <t>： 仕上げすすぎタンクが</t>
    </r>
    <r>
      <rPr>
        <sz val="10"/>
        <rFont val="Century"/>
        <family val="1"/>
      </rPr>
      <t>80</t>
    </r>
    <r>
      <rPr>
        <sz val="10"/>
        <rFont val="ＭＳ Ｐゴシック"/>
        <family val="3"/>
        <charset val="128"/>
      </rPr>
      <t xml:space="preserve">℃以上の満水に達した時間[min] </t>
    </r>
    <phoneticPr fontId="3"/>
  </si>
  <si>
    <r>
      <t>　　　</t>
    </r>
    <r>
      <rPr>
        <i/>
        <sz val="10"/>
        <rFont val="Centaur"/>
        <family val="1"/>
      </rPr>
      <t xml:space="preserve">C </t>
    </r>
    <r>
      <rPr>
        <sz val="10"/>
        <rFont val="ＭＳ Ｐゴシック"/>
        <family val="3"/>
        <charset val="128"/>
      </rPr>
      <t>：</t>
    </r>
    <r>
      <rPr>
        <sz val="10"/>
        <rFont val="Centaur"/>
        <family val="1"/>
      </rPr>
      <t xml:space="preserve"> </t>
    </r>
    <r>
      <rPr>
        <sz val="10"/>
        <rFont val="ＭＳ Ｐゴシック"/>
        <family val="3"/>
        <charset val="128"/>
      </rPr>
      <t>水の比熱</t>
    </r>
    <r>
      <rPr>
        <sz val="10"/>
        <rFont val="Centaur"/>
        <family val="1"/>
      </rPr>
      <t xml:space="preserve"> 4.19kJ/kg</t>
    </r>
    <r>
      <rPr>
        <sz val="10"/>
        <rFont val="ＭＳ Ｐゴシック"/>
        <family val="3"/>
        <charset val="128"/>
      </rPr>
      <t>℃</t>
    </r>
    <phoneticPr fontId="3"/>
  </si>
  <si>
    <r>
      <rPr>
        <i/>
        <sz val="10"/>
        <rFont val="Cambria"/>
        <family val="1"/>
      </rPr>
      <t>Q</t>
    </r>
    <r>
      <rPr>
        <vertAlign val="subscript"/>
        <sz val="10"/>
        <rFont val="Century"/>
        <family val="1"/>
      </rPr>
      <t xml:space="preserve">s </t>
    </r>
    <r>
      <rPr>
        <sz val="10"/>
        <rFont val="ＭＳ Ｐゴシック"/>
        <family val="3"/>
        <charset val="128"/>
      </rPr>
      <t>: 立上り時消費電力量[kWh/回]</t>
    </r>
    <rPh sb="19" eb="20">
      <t>カイ</t>
    </rPh>
    <phoneticPr fontId="3"/>
  </si>
  <si>
    <r>
      <rPr>
        <sz val="10"/>
        <rFont val="Century"/>
        <family val="1"/>
      </rPr>
      <t xml:space="preserve"> </t>
    </r>
    <r>
      <rPr>
        <sz val="10"/>
        <rFont val="ＭＳ Ｐゴシック"/>
        <family val="3"/>
        <charset val="128"/>
      </rPr>
      <t>待機状態に達した後、試験食器がない状態で洗浄運転をした時の消費電力量を測定する。給湯（給水）温度および消費電力量の測定時間は、洗浄運転を始めてから</t>
    </r>
    <r>
      <rPr>
        <sz val="10"/>
        <rFont val="Century"/>
        <family val="1"/>
      </rPr>
      <t>1</t>
    </r>
    <r>
      <rPr>
        <sz val="10"/>
        <rFont val="ＭＳ Ｐゴシック"/>
        <family val="3"/>
        <charset val="128"/>
      </rPr>
      <t>時間とする。</t>
    </r>
    <rPh sb="75" eb="77">
      <t>ジカン</t>
    </rPh>
    <phoneticPr fontId="3"/>
  </si>
  <si>
    <r>
      <rPr>
        <i/>
        <sz val="10"/>
        <rFont val="Centaur"/>
        <family val="1"/>
      </rPr>
      <t xml:space="preserve">C </t>
    </r>
    <r>
      <rPr>
        <sz val="10"/>
        <rFont val="ＭＳ Ｐゴシック"/>
        <family val="3"/>
        <charset val="128"/>
      </rPr>
      <t>：</t>
    </r>
    <r>
      <rPr>
        <sz val="10"/>
        <rFont val="Centaur"/>
        <family val="1"/>
      </rPr>
      <t xml:space="preserve"> </t>
    </r>
    <r>
      <rPr>
        <sz val="10"/>
        <rFont val="ＭＳ Ｐゴシック"/>
        <family val="3"/>
        <charset val="128"/>
      </rPr>
      <t xml:space="preserve">水の比熱 </t>
    </r>
    <r>
      <rPr>
        <sz val="10"/>
        <rFont val="Century"/>
        <family val="1"/>
      </rPr>
      <t>4.19kJ/kg</t>
    </r>
    <r>
      <rPr>
        <sz val="10"/>
        <rFont val="ＭＳ Ｐゴシック"/>
        <family val="3"/>
        <charset val="128"/>
      </rPr>
      <t>℃</t>
    </r>
    <phoneticPr fontId="3"/>
  </si>
  <si>
    <r>
      <t xml:space="preserve">  </t>
    </r>
    <r>
      <rPr>
        <sz val="10"/>
        <rFont val="ＭＳ Ｐゴシック"/>
        <family val="3"/>
        <charset val="128"/>
      </rPr>
      <t>処理時消費電力量</t>
    </r>
    <r>
      <rPr>
        <i/>
        <sz val="10"/>
        <rFont val="Century"/>
        <family val="1"/>
      </rPr>
      <t>Q</t>
    </r>
    <r>
      <rPr>
        <vertAlign val="subscript"/>
        <sz val="10"/>
        <rFont val="Century"/>
        <family val="1"/>
      </rPr>
      <t xml:space="preserve">c </t>
    </r>
    <r>
      <rPr>
        <sz val="10"/>
        <rFont val="Century"/>
        <family val="1"/>
      </rPr>
      <t>[kWh/h]</t>
    </r>
    <r>
      <rPr>
        <sz val="10"/>
        <rFont val="ＭＳ Ｐゴシック"/>
        <family val="3"/>
        <charset val="128"/>
      </rPr>
      <t>は、試験食器なし処理時消費電力量</t>
    </r>
    <r>
      <rPr>
        <sz val="10"/>
        <rFont val="Century"/>
        <family val="1"/>
      </rPr>
      <t>Qc0</t>
    </r>
    <r>
      <rPr>
        <sz val="10"/>
        <rFont val="ＭＳ Ｐゴシック"/>
        <family val="3"/>
        <charset val="128"/>
      </rPr>
      <t>　</t>
    </r>
    <r>
      <rPr>
        <sz val="10"/>
        <rFont val="Century"/>
        <family val="1"/>
      </rPr>
      <t>[kWh/h]</t>
    </r>
    <r>
      <rPr>
        <sz val="10"/>
        <rFont val="ＭＳ Ｐゴシック"/>
        <family val="3"/>
        <charset val="128"/>
      </rPr>
      <t>に試験食器の温度差の補正</t>
    </r>
    <r>
      <rPr>
        <sz val="10"/>
        <rFont val="Century"/>
        <family val="1"/>
      </rPr>
      <t>Δ</t>
    </r>
    <r>
      <rPr>
        <i/>
        <sz val="10"/>
        <rFont val="Century"/>
        <family val="1"/>
      </rPr>
      <t>Q</t>
    </r>
    <r>
      <rPr>
        <vertAlign val="subscript"/>
        <sz val="10"/>
        <rFont val="Century"/>
        <family val="1"/>
      </rPr>
      <t xml:space="preserve">c </t>
    </r>
    <r>
      <rPr>
        <sz val="10"/>
        <rFont val="Century"/>
        <family val="1"/>
      </rPr>
      <t>[kWh/h]</t>
    </r>
    <r>
      <rPr>
        <sz val="10"/>
        <rFont val="ＭＳ Ｐゴシック"/>
        <family val="3"/>
        <charset val="128"/>
      </rPr>
      <t>を加えて、計算される。</t>
    </r>
    <rPh sb="53" eb="55">
      <t>オンド</t>
    </rPh>
    <rPh sb="55" eb="56">
      <t>サ</t>
    </rPh>
    <rPh sb="57" eb="59">
      <t>ホセイ</t>
    </rPh>
    <rPh sb="59" eb="60">
      <t>リキリョウ</t>
    </rPh>
    <phoneticPr fontId="3"/>
  </si>
  <si>
    <r>
      <rPr>
        <i/>
        <sz val="10"/>
        <rFont val="Century"/>
        <family val="1"/>
      </rPr>
      <t>h</t>
    </r>
    <r>
      <rPr>
        <vertAlign val="subscript"/>
        <sz val="10"/>
        <rFont val="Century"/>
        <family val="1"/>
      </rPr>
      <t xml:space="preserve">c </t>
    </r>
    <r>
      <rPr>
        <sz val="10"/>
        <rFont val="ＭＳ Ｐゴシック"/>
        <family val="3"/>
        <charset val="128"/>
      </rPr>
      <t>： 処理時間[</t>
    </r>
    <r>
      <rPr>
        <sz val="10"/>
        <rFont val="Century"/>
        <family val="1"/>
      </rPr>
      <t>h</t>
    </r>
    <r>
      <rPr>
        <sz val="10"/>
        <rFont val="ＭＳ Ｐゴシック"/>
        <family val="3"/>
        <charset val="128"/>
      </rPr>
      <t>/日]　標準値は</t>
    </r>
    <r>
      <rPr>
        <sz val="10"/>
        <rFont val="Century"/>
        <family val="1"/>
      </rPr>
      <t>1</t>
    </r>
    <r>
      <rPr>
        <sz val="10"/>
        <rFont val="ＭＳ Ｐゴシック"/>
        <family val="3"/>
        <charset val="128"/>
      </rPr>
      <t>h/日</t>
    </r>
    <rPh sb="12" eb="13">
      <t>ヒ</t>
    </rPh>
    <rPh sb="15" eb="18">
      <t>ヒョウジュンチ</t>
    </rPh>
    <rPh sb="22" eb="23">
      <t>ヒ</t>
    </rPh>
    <phoneticPr fontId="3"/>
  </si>
  <si>
    <r>
      <rPr>
        <i/>
        <sz val="10"/>
        <rFont val="Century"/>
        <family val="1"/>
      </rPr>
      <t>h</t>
    </r>
    <r>
      <rPr>
        <vertAlign val="subscript"/>
        <sz val="10"/>
        <rFont val="Century"/>
        <family val="1"/>
      </rPr>
      <t xml:space="preserve">i </t>
    </r>
    <r>
      <rPr>
        <sz val="10"/>
        <rFont val="ＭＳ Ｐゴシック"/>
        <family val="3"/>
        <charset val="128"/>
      </rPr>
      <t>： 待機時間</t>
    </r>
    <r>
      <rPr>
        <sz val="10"/>
        <rFont val="Century"/>
        <family val="1"/>
      </rPr>
      <t>[h</t>
    </r>
    <r>
      <rPr>
        <sz val="10"/>
        <rFont val="ＭＳ Ｐゴシック"/>
        <family val="3"/>
        <charset val="128"/>
      </rPr>
      <t>/日]　標準値は</t>
    </r>
    <r>
      <rPr>
        <sz val="10"/>
        <rFont val="Century"/>
        <family val="1"/>
      </rPr>
      <t>0.5</t>
    </r>
    <r>
      <rPr>
        <sz val="10"/>
        <rFont val="ＭＳ Ｐゴシック"/>
        <family val="3"/>
        <charset val="128"/>
      </rPr>
      <t>h/日</t>
    </r>
    <rPh sb="12" eb="13">
      <t>ヒ</t>
    </rPh>
    <rPh sb="15" eb="18">
      <t>ヒョウジュンチ</t>
    </rPh>
    <rPh sb="24" eb="25">
      <t>ヒ</t>
    </rPh>
    <phoneticPr fontId="3"/>
  </si>
  <si>
    <r>
      <rPr>
        <i/>
        <sz val="10"/>
        <rFont val="Cambria"/>
        <family val="1"/>
      </rPr>
      <t>r</t>
    </r>
    <r>
      <rPr>
        <vertAlign val="subscript"/>
        <sz val="10"/>
        <rFont val="Century"/>
        <family val="1"/>
      </rPr>
      <t xml:space="preserve">c </t>
    </r>
    <r>
      <rPr>
        <sz val="10"/>
        <rFont val="ＭＳ Ｐゴシック"/>
        <family val="3"/>
        <charset val="128"/>
      </rPr>
      <t>：</t>
    </r>
    <r>
      <rPr>
        <sz val="10"/>
        <rFont val="Century"/>
        <family val="1"/>
      </rPr>
      <t xml:space="preserve"> </t>
    </r>
    <r>
      <rPr>
        <sz val="10"/>
        <rFont val="ＭＳ Ｐゴシック"/>
        <family val="3"/>
        <charset val="128"/>
      </rPr>
      <t>処理負荷率</t>
    </r>
    <r>
      <rPr>
        <sz val="10"/>
        <rFont val="Century"/>
        <family val="1"/>
      </rPr>
      <t xml:space="preserve"> </t>
    </r>
    <r>
      <rPr>
        <sz val="10"/>
        <rFont val="ＭＳ Ｐゴシック"/>
        <family val="3"/>
        <charset val="128"/>
      </rPr>
      <t>標準値は</t>
    </r>
    <r>
      <rPr>
        <sz val="10"/>
        <rFont val="Century"/>
        <family val="1"/>
      </rPr>
      <t>0.8</t>
    </r>
    <rPh sb="5" eb="7">
      <t>ショリ</t>
    </rPh>
    <phoneticPr fontId="3"/>
  </si>
  <si>
    <r>
      <rPr>
        <i/>
        <sz val="10"/>
        <rFont val="Century"/>
        <family val="1"/>
      </rPr>
      <t>W</t>
    </r>
    <r>
      <rPr>
        <vertAlign val="subscript"/>
        <sz val="10"/>
        <rFont val="Century"/>
        <family val="1"/>
      </rPr>
      <t xml:space="preserve">s </t>
    </r>
    <r>
      <rPr>
        <sz val="10"/>
        <rFont val="ＭＳ Ｐゴシック"/>
        <family val="3"/>
        <charset val="128"/>
      </rPr>
      <t>: 立上り時給水量または立上り時給湯量[ℓ/回]</t>
    </r>
    <phoneticPr fontId="3"/>
  </si>
  <si>
    <r>
      <rPr>
        <i/>
        <sz val="10"/>
        <rFont val="Cambria"/>
        <family val="1"/>
      </rPr>
      <t>n</t>
    </r>
    <r>
      <rPr>
        <vertAlign val="subscript"/>
        <sz val="10"/>
        <rFont val="Century"/>
        <family val="1"/>
      </rPr>
      <t xml:space="preserve">s </t>
    </r>
    <r>
      <rPr>
        <sz val="10"/>
        <rFont val="ＭＳ Ｐゴシック"/>
        <family val="3"/>
        <charset val="128"/>
      </rPr>
      <t>: 立上り回数[回/日] 　標準値は</t>
    </r>
    <r>
      <rPr>
        <sz val="10"/>
        <rFont val="Century"/>
        <family val="1"/>
      </rPr>
      <t>1</t>
    </r>
    <r>
      <rPr>
        <sz val="10"/>
        <rFont val="ＭＳ Ｐゴシック"/>
        <family val="3"/>
        <charset val="128"/>
      </rPr>
      <t xml:space="preserve"> 回/日</t>
    </r>
    <phoneticPr fontId="3"/>
  </si>
  <si>
    <r>
      <rPr>
        <i/>
        <sz val="10"/>
        <rFont val="Century"/>
        <family val="1"/>
      </rPr>
      <t>h</t>
    </r>
    <r>
      <rPr>
        <vertAlign val="subscript"/>
        <sz val="10"/>
        <rFont val="Century"/>
        <family val="1"/>
      </rPr>
      <t xml:space="preserve">c </t>
    </r>
    <r>
      <rPr>
        <sz val="10"/>
        <rFont val="ＭＳ Ｐゴシック"/>
        <family val="3"/>
        <charset val="128"/>
      </rPr>
      <t>: 処理時間[h/日] 　標準値は</t>
    </r>
    <r>
      <rPr>
        <sz val="10"/>
        <rFont val="Century"/>
        <family val="1"/>
      </rPr>
      <t>1</t>
    </r>
    <r>
      <rPr>
        <sz val="10"/>
        <rFont val="ＭＳ Ｐゴシック"/>
        <family val="3"/>
        <charset val="128"/>
      </rPr>
      <t>h/日</t>
    </r>
    <phoneticPr fontId="3"/>
  </si>
  <si>
    <t>選択してください</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</si>
</sst>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76" formatCode="0.00_ "/>
    <numFmt numFmtId="177" formatCode="0.000_);[Red]\(0.000\)"/>
    <numFmt numFmtId="178" formatCode="0.000_ "/>
    <numFmt numFmtId="179" formatCode="0.0_ "/>
    <numFmt numFmtId="180" formatCode="0_ "/>
    <numFmt numFmtId="181" formatCode="0_);[Red]\(0\)"/>
    <numFmt numFmtId="182" formatCode="#,##0.000_ "/>
    <numFmt numFmtId="183" formatCode="0.0_);[Red]\(0.0\)"/>
    <numFmt numFmtId="184" formatCode="0.00_);[Red]\(0.00\)"/>
    <numFmt numFmtId="185" formatCode="yyyy&quot;年&quot;m&quot;月&quot;d&quot;日&quot;;@"/>
    <numFmt numFmtId="186" formatCode="#,##0.00_ "/>
    <numFmt numFmtId="187" formatCode="#,##0_ "/>
    <numFmt numFmtId="188" formatCode="0.0%"/>
    <numFmt numFmtId="189" formatCode="0.000"/>
    <numFmt numFmtId="190" formatCode="\+#.0;\-#.0;0"/>
    <numFmt numFmtId="191" formatCode="\+#&quot;％、&quot;;\-#&quot;％、&quot;;0"/>
    <numFmt numFmtId="192" formatCode="\+#&quot;％&quot;;\-#&quot;％&quot;;0"/>
    <numFmt numFmtId="193" formatCode="\+#&quot;%､&quot;;\-#&quot;%&quot;;0"/>
    <numFmt numFmtId="194" formatCode="&quot;＝&quot;\+#&quot;％、&quot;;\-#&quot;％、&quot;;0"/>
    <numFmt numFmtId="195" formatCode="#&quot;Hz時&quot;"/>
  </numFmts>
  <fonts count="51">
    <font>
      <sz val="11"/>
      <name val="ＭＳ Ｐゴシック"/>
      <family val="3"/>
      <charset val="128"/>
    </font>
    <font>
      <sz val="10"/>
      <color indexed="8"/>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b/>
      <sz val="10"/>
      <name val="ＭＳ Ｐゴシック"/>
      <family val="3"/>
      <charset val="128"/>
    </font>
    <font>
      <sz val="12"/>
      <name val="ＭＳ Ｐゴシック"/>
      <family val="3"/>
      <charset val="128"/>
    </font>
    <font>
      <sz val="8"/>
      <color indexed="10"/>
      <name val="ＭＳ Ｐゴシック"/>
      <family val="3"/>
      <charset val="128"/>
    </font>
    <font>
      <b/>
      <sz val="14"/>
      <name val="ＭＳ Ｐゴシック"/>
      <family val="3"/>
      <charset val="128"/>
    </font>
    <font>
      <sz val="10"/>
      <color indexed="8"/>
      <name val="ＭＳ Ｐゴシック"/>
      <family val="3"/>
      <charset val="128"/>
    </font>
    <font>
      <sz val="8"/>
      <name val="ＭＳ Ｐゴシック"/>
      <family val="3"/>
      <charset val="128"/>
    </font>
    <font>
      <sz val="9"/>
      <name val="ＭＳ Ｐゴシック"/>
      <family val="3"/>
      <charset val="128"/>
    </font>
    <font>
      <b/>
      <sz val="11"/>
      <color indexed="9"/>
      <name val="ＭＳ Ｐゴシック"/>
      <family val="3"/>
      <charset val="128"/>
    </font>
    <font>
      <b/>
      <sz val="12"/>
      <name val="ＭＳ Ｐゴシック"/>
      <family val="3"/>
      <charset val="128"/>
    </font>
    <font>
      <i/>
      <sz val="14"/>
      <name val="Century"/>
      <family val="1"/>
    </font>
    <font>
      <i/>
      <sz val="10"/>
      <name val="ＭＳ Ｐゴシック"/>
      <family val="3"/>
      <charset val="128"/>
    </font>
    <font>
      <i/>
      <vertAlign val="subscript"/>
      <sz val="10"/>
      <name val="ＭＳ Ｐゴシック"/>
      <family val="3"/>
      <charset val="128"/>
    </font>
    <font>
      <i/>
      <sz val="10"/>
      <name val="Century"/>
      <family val="1"/>
    </font>
    <font>
      <sz val="10"/>
      <name val="Century"/>
      <family val="1"/>
    </font>
    <font>
      <i/>
      <sz val="10"/>
      <color indexed="8"/>
      <name val="Century"/>
      <family val="1"/>
    </font>
    <font>
      <i/>
      <sz val="14"/>
      <name val="ＭＳ Ｐ明朝"/>
      <family val="1"/>
      <charset val="128"/>
    </font>
    <font>
      <vertAlign val="subscript"/>
      <sz val="14"/>
      <name val="Century"/>
      <family val="1"/>
    </font>
    <font>
      <vertAlign val="subscript"/>
      <sz val="10"/>
      <name val="Century"/>
      <family val="1"/>
    </font>
    <font>
      <sz val="10"/>
      <color indexed="8"/>
      <name val="Century"/>
      <family val="1"/>
    </font>
    <font>
      <vertAlign val="subscript"/>
      <sz val="10"/>
      <color indexed="8"/>
      <name val="Century"/>
      <family val="1"/>
    </font>
    <font>
      <i/>
      <sz val="10"/>
      <name val="Centaur"/>
      <family val="1"/>
    </font>
    <font>
      <sz val="10"/>
      <name val="Centaur"/>
      <family val="1"/>
    </font>
    <font>
      <vertAlign val="subscript"/>
      <sz val="10"/>
      <name val="Centaur"/>
      <family val="1"/>
    </font>
    <font>
      <i/>
      <sz val="10"/>
      <name val="Symbol"/>
      <family val="1"/>
      <charset val="2"/>
    </font>
    <font>
      <i/>
      <sz val="12"/>
      <name val="Century"/>
      <family val="1"/>
    </font>
    <font>
      <vertAlign val="subscript"/>
      <sz val="12"/>
      <name val="Century"/>
      <family val="1"/>
    </font>
    <font>
      <vertAlign val="subscript"/>
      <sz val="14"/>
      <name val="ＭＳ Ｐゴシック"/>
      <family val="3"/>
      <charset val="128"/>
    </font>
    <font>
      <vertAlign val="subscript"/>
      <sz val="10"/>
      <name val="ＭＳ Ｐゴシック"/>
      <family val="3"/>
      <charset val="128"/>
    </font>
    <font>
      <sz val="7"/>
      <name val="ＭＳ Ｐゴシック"/>
      <family val="3"/>
      <charset val="128"/>
    </font>
    <font>
      <vertAlign val="subscript"/>
      <sz val="10"/>
      <color indexed="8"/>
      <name val="ＭＳ Ｐゴシック"/>
      <family val="3"/>
      <charset val="128"/>
    </font>
    <font>
      <b/>
      <sz val="9"/>
      <name val="ＭＳ Ｐゴシック"/>
      <family val="3"/>
      <charset val="128"/>
    </font>
    <font>
      <i/>
      <sz val="10"/>
      <color indexed="8"/>
      <name val="Symbol"/>
      <family val="1"/>
      <charset val="2"/>
    </font>
    <font>
      <sz val="10"/>
      <name val="ＭＳ Ｐ明朝"/>
      <family val="1"/>
      <charset val="128"/>
    </font>
    <font>
      <vertAlign val="subscript"/>
      <sz val="12"/>
      <name val="ＭＳ Ｐ明朝"/>
      <family val="1"/>
      <charset val="128"/>
    </font>
    <font>
      <sz val="7.5"/>
      <name val="ＭＳ Ｐゴシック"/>
      <family val="3"/>
      <charset val="128"/>
    </font>
    <font>
      <i/>
      <sz val="9"/>
      <name val="Century"/>
      <family val="1"/>
    </font>
    <font>
      <vertAlign val="subscript"/>
      <sz val="9"/>
      <name val="Century"/>
      <family val="1"/>
    </font>
    <font>
      <sz val="9"/>
      <name val="Century"/>
      <family val="1"/>
    </font>
    <font>
      <sz val="10"/>
      <color rgb="FFFF0000"/>
      <name val="ＭＳ Ｐゴシック"/>
      <family val="3"/>
      <charset val="128"/>
    </font>
    <font>
      <sz val="10"/>
      <name val="ＭＳ Ｐゴシック"/>
      <family val="3"/>
      <charset val="128"/>
      <scheme val="minor"/>
    </font>
    <font>
      <sz val="10"/>
      <color theme="0"/>
      <name val="ＭＳ Ｐゴシック"/>
      <family val="3"/>
      <charset val="128"/>
    </font>
    <font>
      <i/>
      <sz val="10"/>
      <name val="Cambria"/>
      <family val="1"/>
    </font>
    <font>
      <i/>
      <sz val="12"/>
      <name val="Cambria Math"/>
      <family val="1"/>
    </font>
    <font>
      <i/>
      <sz val="14"/>
      <name val="Cambria"/>
      <family val="1"/>
    </font>
    <font>
      <sz val="11"/>
      <name val="Century"/>
      <family val="1"/>
    </font>
  </fonts>
  <fills count="8">
    <fill>
      <patternFill patternType="none"/>
    </fill>
    <fill>
      <patternFill patternType="gray125"/>
    </fill>
    <fill>
      <patternFill patternType="solid">
        <fgColor indexed="41"/>
        <bgColor indexed="64"/>
      </patternFill>
    </fill>
    <fill>
      <patternFill patternType="solid">
        <fgColor indexed="27"/>
        <bgColor indexed="64"/>
      </patternFill>
    </fill>
    <fill>
      <patternFill patternType="solid">
        <fgColor theme="0"/>
        <bgColor indexed="64"/>
      </patternFill>
    </fill>
    <fill>
      <patternFill patternType="solid">
        <fgColor rgb="FFCCFFFF"/>
        <bgColor indexed="64"/>
      </patternFill>
    </fill>
    <fill>
      <patternFill patternType="solid">
        <fgColor rgb="FF16365C"/>
        <bgColor indexed="64"/>
      </patternFill>
    </fill>
    <fill>
      <patternFill patternType="solid">
        <fgColor rgb="FFD9D9D9"/>
        <bgColor indexed="64"/>
      </patternFill>
    </fill>
  </fills>
  <borders count="76">
    <border>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medium">
        <color indexed="64"/>
      </top>
      <bottom/>
      <diagonal/>
    </border>
    <border>
      <left/>
      <right/>
      <top/>
      <bottom style="thick">
        <color indexed="64"/>
      </bottom>
      <diagonal/>
    </border>
    <border>
      <left/>
      <right style="medium">
        <color indexed="64"/>
      </right>
      <top style="medium">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top style="thin">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style="thin">
        <color indexed="64"/>
      </left>
      <right style="medium">
        <color indexed="64"/>
      </right>
      <top style="medium">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ck">
        <color indexed="64"/>
      </top>
      <bottom style="thin">
        <color indexed="64"/>
      </bottom>
      <diagonal/>
    </border>
    <border>
      <left/>
      <right style="thin">
        <color indexed="64"/>
      </right>
      <top style="thick">
        <color indexed="64"/>
      </top>
      <bottom style="thin">
        <color indexed="64"/>
      </bottom>
      <diagonal/>
    </border>
  </borders>
  <cellStyleXfs count="3">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579">
    <xf numFmtId="0" fontId="0" fillId="0" borderId="0" xfId="0">
      <alignment vertical="center"/>
    </xf>
    <xf numFmtId="0" fontId="10" fillId="0" borderId="0" xfId="0" applyFont="1" applyFill="1" applyBorder="1" applyAlignment="1" applyProtection="1">
      <alignment vertical="center"/>
    </xf>
    <xf numFmtId="181" fontId="10" fillId="0" borderId="11" xfId="0" applyNumberFormat="1" applyFont="1" applyFill="1" applyBorder="1" applyAlignment="1" applyProtection="1">
      <alignment horizontal="right" vertical="center"/>
    </xf>
    <xf numFmtId="176" fontId="10" fillId="0" borderId="10" xfId="0" applyNumberFormat="1" applyFont="1" applyFill="1" applyBorder="1" applyAlignment="1" applyProtection="1">
      <alignment horizontal="right" vertical="center"/>
    </xf>
    <xf numFmtId="0" fontId="0" fillId="0" borderId="0" xfId="0" applyProtection="1">
      <alignment vertical="center"/>
    </xf>
    <xf numFmtId="0" fontId="5" fillId="0" borderId="0" xfId="0" applyFont="1" applyProtection="1">
      <alignment vertical="center"/>
    </xf>
    <xf numFmtId="0" fontId="5"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7" xfId="0" applyFont="1" applyBorder="1" applyProtection="1">
      <alignment vertical="center"/>
    </xf>
    <xf numFmtId="0" fontId="5" fillId="0" borderId="0" xfId="0" applyFont="1" applyBorder="1" applyProtection="1">
      <alignment vertical="center"/>
    </xf>
    <xf numFmtId="0" fontId="5" fillId="0" borderId="1" xfId="0" applyFont="1" applyBorder="1" applyProtection="1">
      <alignment vertical="center"/>
    </xf>
    <xf numFmtId="0" fontId="5" fillId="0" borderId="0" xfId="0" applyFont="1" applyBorder="1" applyAlignment="1" applyProtection="1">
      <alignment horizontal="center" vertical="center"/>
    </xf>
    <xf numFmtId="0" fontId="0" fillId="0" borderId="0" xfId="0" applyBorder="1" applyAlignment="1" applyProtection="1">
      <alignment vertical="center"/>
    </xf>
    <xf numFmtId="0" fontId="18" fillId="0" borderId="0" xfId="0" applyFont="1" applyBorder="1" applyAlignment="1" applyProtection="1">
      <alignment horizontal="right" vertical="center"/>
    </xf>
    <xf numFmtId="0" fontId="5" fillId="0" borderId="0" xfId="0" applyFont="1" applyBorder="1" applyAlignment="1" applyProtection="1">
      <alignment vertical="center" shrinkToFit="1"/>
    </xf>
    <xf numFmtId="0" fontId="0" fillId="0" borderId="0" xfId="0" applyBorder="1" applyAlignment="1" applyProtection="1">
      <alignment vertical="center" shrinkToFit="1"/>
    </xf>
    <xf numFmtId="0" fontId="5" fillId="0" borderId="7" xfId="0" applyFont="1" applyBorder="1" applyAlignment="1" applyProtection="1">
      <alignment vertical="top"/>
    </xf>
    <xf numFmtId="0" fontId="5" fillId="0" borderId="7" xfId="0" applyFont="1" applyBorder="1" applyAlignment="1" applyProtection="1">
      <alignment horizontal="left" vertical="center"/>
    </xf>
    <xf numFmtId="181" fontId="5" fillId="0" borderId="10" xfId="0" applyNumberFormat="1" applyFont="1" applyFill="1" applyBorder="1" applyAlignment="1" applyProtection="1">
      <alignment horizontal="right" vertical="center"/>
    </xf>
    <xf numFmtId="0" fontId="5" fillId="0" borderId="0" xfId="0" applyFont="1" applyBorder="1" applyAlignment="1" applyProtection="1">
      <alignment vertical="center"/>
    </xf>
    <xf numFmtId="0" fontId="5" fillId="0" borderId="0" xfId="0" applyFont="1" applyFill="1" applyBorder="1" applyAlignment="1" applyProtection="1">
      <alignment horizontal="right" vertical="center"/>
    </xf>
    <xf numFmtId="0" fontId="18" fillId="0" borderId="0" xfId="0" applyFont="1" applyBorder="1" applyAlignment="1" applyProtection="1">
      <alignment vertical="center"/>
    </xf>
    <xf numFmtId="184" fontId="5" fillId="0" borderId="9" xfId="0" applyNumberFormat="1" applyFont="1" applyFill="1" applyBorder="1" applyAlignment="1" applyProtection="1">
      <alignment horizontal="center" vertical="center"/>
    </xf>
    <xf numFmtId="0" fontId="12" fillId="0" borderId="0" xfId="0" applyFont="1" applyBorder="1" applyAlignment="1" applyProtection="1">
      <alignment vertical="center"/>
    </xf>
    <xf numFmtId="184" fontId="5" fillId="0" borderId="0" xfId="0" applyNumberFormat="1" applyFont="1" applyFill="1" applyBorder="1" applyAlignment="1" applyProtection="1">
      <alignment horizontal="center" vertical="center"/>
    </xf>
    <xf numFmtId="178" fontId="11" fillId="0" borderId="0" xfId="0" applyNumberFormat="1" applyFont="1" applyBorder="1" applyAlignment="1" applyProtection="1">
      <alignment vertical="center" shrinkToFit="1"/>
    </xf>
    <xf numFmtId="0" fontId="12" fillId="0" borderId="1" xfId="0" applyFont="1" applyBorder="1" applyAlignment="1" applyProtection="1">
      <alignment vertical="center" shrinkToFit="1"/>
    </xf>
    <xf numFmtId="0" fontId="4" fillId="0" borderId="0" xfId="0" applyFont="1" applyFill="1" applyBorder="1" applyAlignment="1" applyProtection="1">
      <alignment vertical="center"/>
    </xf>
    <xf numFmtId="0" fontId="12" fillId="0" borderId="0" xfId="0" applyFont="1" applyBorder="1" applyProtection="1">
      <alignment vertical="center"/>
    </xf>
    <xf numFmtId="0" fontId="7" fillId="0" borderId="0" xfId="0" applyFont="1" applyBorder="1" applyProtection="1">
      <alignment vertical="center"/>
    </xf>
    <xf numFmtId="184" fontId="14" fillId="0" borderId="9" xfId="0" applyNumberFormat="1" applyFont="1" applyFill="1" applyBorder="1" applyAlignment="1" applyProtection="1">
      <alignment horizontal="center" vertical="center"/>
    </xf>
    <xf numFmtId="176" fontId="19" fillId="0" borderId="0" xfId="0" applyNumberFormat="1" applyFont="1" applyBorder="1" applyAlignment="1" applyProtection="1">
      <alignment horizontal="right" vertical="center"/>
    </xf>
    <xf numFmtId="0" fontId="12" fillId="0" borderId="13" xfId="0" applyFont="1" applyBorder="1" applyAlignment="1" applyProtection="1">
      <alignment vertical="center" shrinkToFit="1"/>
    </xf>
    <xf numFmtId="0" fontId="12" fillId="0" borderId="0" xfId="0" applyFont="1" applyBorder="1" applyAlignment="1" applyProtection="1">
      <alignment vertical="center" wrapText="1"/>
    </xf>
    <xf numFmtId="0" fontId="0" fillId="0" borderId="0" xfId="0" applyBorder="1" applyProtection="1">
      <alignment vertical="center"/>
    </xf>
    <xf numFmtId="0" fontId="5" fillId="0" borderId="0" xfId="0" applyFont="1" applyBorder="1" applyAlignment="1" applyProtection="1">
      <alignment horizontal="right" vertical="center"/>
    </xf>
    <xf numFmtId="0" fontId="5" fillId="0" borderId="8" xfId="0" applyFont="1" applyBorder="1" applyProtection="1">
      <alignment vertical="center"/>
    </xf>
    <xf numFmtId="0" fontId="0" fillId="0" borderId="2" xfId="0" applyBorder="1" applyAlignment="1" applyProtection="1">
      <alignment vertical="center"/>
    </xf>
    <xf numFmtId="0" fontId="0" fillId="0" borderId="2" xfId="0" applyBorder="1" applyProtection="1">
      <alignment vertical="center"/>
    </xf>
    <xf numFmtId="0" fontId="5" fillId="0" borderId="2" xfId="0" applyFont="1" applyBorder="1" applyAlignment="1" applyProtection="1">
      <alignment horizontal="right" vertical="center"/>
    </xf>
    <xf numFmtId="0" fontId="5" fillId="0" borderId="2" xfId="0" applyFont="1" applyBorder="1" applyAlignment="1" applyProtection="1">
      <alignment vertical="center"/>
    </xf>
    <xf numFmtId="0" fontId="12" fillId="0" borderId="2" xfId="0" applyFont="1" applyBorder="1" applyProtection="1">
      <alignment vertical="center"/>
    </xf>
    <xf numFmtId="0" fontId="12" fillId="0" borderId="3" xfId="0" applyFont="1" applyBorder="1" applyProtection="1">
      <alignment vertical="center"/>
    </xf>
    <xf numFmtId="0" fontId="5" fillId="0" borderId="7" xfId="0" applyFont="1" applyBorder="1" applyAlignment="1" applyProtection="1">
      <alignment horizontal="center" vertical="center"/>
    </xf>
    <xf numFmtId="0" fontId="7" fillId="0" borderId="0" xfId="0" applyFont="1" applyBorder="1" applyAlignment="1" applyProtection="1">
      <alignment horizontal="left" vertical="center"/>
    </xf>
    <xf numFmtId="0" fontId="14" fillId="0" borderId="0" xfId="0" applyFont="1" applyBorder="1" applyAlignment="1" applyProtection="1">
      <alignment horizontal="center" vertical="center"/>
    </xf>
    <xf numFmtId="0" fontId="14" fillId="0" borderId="1" xfId="0" applyFont="1" applyBorder="1" applyAlignment="1" applyProtection="1">
      <alignment horizontal="center" vertical="center"/>
    </xf>
    <xf numFmtId="0" fontId="5" fillId="0" borderId="0" xfId="0" applyFont="1" applyBorder="1" applyAlignment="1" applyProtection="1">
      <alignment horizontal="center" vertical="center" shrinkToFit="1"/>
    </xf>
    <xf numFmtId="0" fontId="5" fillId="0" borderId="0" xfId="0" applyFont="1" applyBorder="1" applyAlignment="1" applyProtection="1">
      <alignment horizontal="left" vertical="top"/>
    </xf>
    <xf numFmtId="183" fontId="5" fillId="0" borderId="10" xfId="0" applyNumberFormat="1" applyFont="1" applyFill="1" applyBorder="1" applyAlignment="1" applyProtection="1">
      <alignment horizontal="right" vertical="center"/>
    </xf>
    <xf numFmtId="0" fontId="5" fillId="0" borderId="0" xfId="0" applyFont="1" applyBorder="1" applyAlignment="1" applyProtection="1">
      <alignment vertical="top"/>
    </xf>
    <xf numFmtId="0" fontId="5" fillId="0" borderId="0" xfId="0" applyFont="1" applyFill="1" applyBorder="1" applyAlignment="1" applyProtection="1">
      <alignment horizontal="center" vertical="center"/>
    </xf>
    <xf numFmtId="0" fontId="30" fillId="0" borderId="0" xfId="0" applyFont="1" applyBorder="1" applyAlignment="1" applyProtection="1">
      <alignment horizontal="right" vertical="center"/>
    </xf>
    <xf numFmtId="177" fontId="14" fillId="0" borderId="9" xfId="0" applyNumberFormat="1" applyFont="1" applyBorder="1" applyAlignment="1" applyProtection="1">
      <alignment horizontal="center" vertical="center"/>
    </xf>
    <xf numFmtId="181" fontId="5" fillId="0" borderId="14" xfId="0" applyNumberFormat="1" applyFont="1" applyFill="1" applyBorder="1" applyAlignment="1" applyProtection="1">
      <alignment vertical="center"/>
    </xf>
    <xf numFmtId="181" fontId="5" fillId="0" borderId="0" xfId="0" applyNumberFormat="1" applyFont="1" applyFill="1" applyBorder="1" applyAlignment="1" applyProtection="1">
      <alignment vertical="center"/>
    </xf>
    <xf numFmtId="177" fontId="5" fillId="0" borderId="9" xfId="0" applyNumberFormat="1" applyFont="1" applyBorder="1" applyAlignment="1" applyProtection="1">
      <alignment horizontal="right" vertical="center"/>
    </xf>
    <xf numFmtId="0" fontId="5" fillId="0" borderId="0" xfId="0" applyFont="1" applyBorder="1" applyAlignment="1" applyProtection="1">
      <alignment horizontal="left" vertical="center" shrinkToFit="1"/>
    </xf>
    <xf numFmtId="177" fontId="14" fillId="0" borderId="9" xfId="0" applyNumberFormat="1" applyFont="1" applyFill="1" applyBorder="1" applyAlignment="1" applyProtection="1">
      <alignment horizontal="center" vertical="center"/>
    </xf>
    <xf numFmtId="188" fontId="5" fillId="0" borderId="9" xfId="0" applyNumberFormat="1" applyFont="1" applyBorder="1" applyProtection="1">
      <alignment vertical="center"/>
    </xf>
    <xf numFmtId="181" fontId="18" fillId="0" borderId="0" xfId="0" applyNumberFormat="1" applyFont="1" applyBorder="1" applyAlignment="1" applyProtection="1">
      <alignment horizontal="right" vertical="center"/>
    </xf>
    <xf numFmtId="181" fontId="5" fillId="0" borderId="10" xfId="0" applyNumberFormat="1" applyFont="1" applyBorder="1" applyAlignment="1" applyProtection="1">
      <alignment horizontal="right" vertical="center"/>
    </xf>
    <xf numFmtId="0" fontId="5" fillId="0" borderId="2" xfId="0" applyFont="1" applyBorder="1" applyProtection="1">
      <alignment vertical="center"/>
    </xf>
    <xf numFmtId="0" fontId="18" fillId="0" borderId="2" xfId="0" applyFont="1" applyBorder="1" applyAlignment="1" applyProtection="1">
      <alignment horizontal="right" vertical="center"/>
    </xf>
    <xf numFmtId="177" fontId="7" fillId="0" borderId="2" xfId="0" applyNumberFormat="1" applyFont="1" applyBorder="1" applyAlignment="1" applyProtection="1">
      <alignment horizontal="center" vertical="center"/>
    </xf>
    <xf numFmtId="0" fontId="5" fillId="0" borderId="2" xfId="0" applyFont="1" applyBorder="1" applyAlignment="1" applyProtection="1">
      <alignment horizontal="left" vertical="center" shrinkToFit="1"/>
    </xf>
    <xf numFmtId="0" fontId="11" fillId="0" borderId="2" xfId="0" applyFont="1" applyBorder="1" applyAlignment="1" applyProtection="1">
      <alignment vertical="center" shrinkToFit="1"/>
    </xf>
    <xf numFmtId="0" fontId="0" fillId="0" borderId="3" xfId="0" applyBorder="1" applyAlignment="1" applyProtection="1">
      <alignment vertical="center" shrinkToFit="1"/>
    </xf>
    <xf numFmtId="177" fontId="7" fillId="0" borderId="0" xfId="0" applyNumberFormat="1" applyFont="1" applyBorder="1" applyAlignment="1" applyProtection="1">
      <alignment horizontal="center" vertical="center"/>
    </xf>
    <xf numFmtId="0" fontId="5" fillId="0" borderId="0" xfId="0" applyFont="1" applyFill="1" applyProtection="1">
      <alignment vertical="center"/>
    </xf>
    <xf numFmtId="185" fontId="5"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center" vertical="center" shrinkToFit="1"/>
    </xf>
    <xf numFmtId="0" fontId="0" fillId="0" borderId="0" xfId="0" applyFill="1" applyBorder="1" applyAlignment="1" applyProtection="1">
      <alignment vertical="center"/>
    </xf>
    <xf numFmtId="179" fontId="5" fillId="0" borderId="0" xfId="0" applyNumberFormat="1" applyFont="1" applyFill="1" applyBorder="1" applyAlignment="1" applyProtection="1">
      <alignment horizontal="center" vertical="center"/>
    </xf>
    <xf numFmtId="0" fontId="11" fillId="0" borderId="0" xfId="0" applyFont="1" applyFill="1" applyBorder="1" applyAlignment="1" applyProtection="1">
      <alignment horizontal="center" vertical="center" shrinkToFit="1"/>
    </xf>
    <xf numFmtId="180" fontId="5" fillId="0" borderId="1" xfId="0" applyNumberFormat="1" applyFont="1" applyFill="1" applyBorder="1" applyAlignment="1" applyProtection="1">
      <alignment horizontal="center" vertical="center" shrinkToFit="1"/>
    </xf>
    <xf numFmtId="0" fontId="5" fillId="0" borderId="0" xfId="0" applyFont="1" applyFill="1" applyBorder="1" applyProtection="1">
      <alignment vertical="center"/>
    </xf>
    <xf numFmtId="0" fontId="18" fillId="0" borderId="0" xfId="0" applyFont="1" applyFill="1" applyBorder="1" applyAlignment="1" applyProtection="1">
      <alignment horizontal="right" vertical="center"/>
    </xf>
    <xf numFmtId="181" fontId="5"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vertical="center"/>
    </xf>
    <xf numFmtId="184" fontId="5" fillId="0" borderId="0" xfId="0" applyNumberFormat="1" applyFont="1" applyFill="1" applyBorder="1" applyAlignment="1" applyProtection="1">
      <alignment vertical="center"/>
    </xf>
    <xf numFmtId="178" fontId="5" fillId="0" borderId="9" xfId="0" applyNumberFormat="1" applyFont="1" applyBorder="1" applyAlignment="1" applyProtection="1">
      <alignment horizontal="right" vertical="center"/>
    </xf>
    <xf numFmtId="0" fontId="5" fillId="0" borderId="0" xfId="0" applyFont="1" applyAlignment="1" applyProtection="1">
      <alignment horizontal="right" vertical="center"/>
    </xf>
    <xf numFmtId="0" fontId="5" fillId="0" borderId="1" xfId="0" applyFont="1" applyBorder="1" applyAlignment="1" applyProtection="1">
      <alignment vertical="center" shrinkToFit="1"/>
    </xf>
    <xf numFmtId="0" fontId="44" fillId="0" borderId="0" xfId="0" applyFont="1" applyBorder="1" applyProtection="1">
      <alignment vertical="center"/>
    </xf>
    <xf numFmtId="0" fontId="19" fillId="0" borderId="0" xfId="0" applyFont="1" applyBorder="1" applyAlignment="1" applyProtection="1">
      <alignment horizontal="right" vertical="center"/>
    </xf>
    <xf numFmtId="179" fontId="14" fillId="0" borderId="9" xfId="0" applyNumberFormat="1" applyFont="1" applyBorder="1" applyAlignment="1" applyProtection="1">
      <alignment horizontal="center" vertical="center"/>
    </xf>
    <xf numFmtId="0" fontId="11" fillId="0" borderId="0" xfId="0" applyFont="1" applyBorder="1" applyProtection="1">
      <alignment vertical="center"/>
    </xf>
    <xf numFmtId="0" fontId="5" fillId="0" borderId="2" xfId="0" applyFont="1" applyBorder="1" applyAlignment="1" applyProtection="1">
      <alignment vertical="top" wrapText="1"/>
    </xf>
    <xf numFmtId="0" fontId="5" fillId="0" borderId="3" xfId="0" applyFont="1" applyBorder="1" applyProtection="1">
      <alignment vertical="center"/>
    </xf>
    <xf numFmtId="0" fontId="4" fillId="0" borderId="0" xfId="0" applyFont="1" applyBorder="1" applyProtection="1">
      <alignment vertical="center"/>
    </xf>
    <xf numFmtId="0" fontId="4" fillId="0" borderId="0" xfId="0" applyFont="1" applyBorder="1" applyAlignment="1" applyProtection="1">
      <alignment horizontal="center" vertical="center"/>
    </xf>
    <xf numFmtId="0" fontId="4" fillId="0" borderId="17" xfId="0" applyFont="1" applyBorder="1" applyAlignment="1" applyProtection="1">
      <alignment horizontal="center" vertical="center"/>
    </xf>
    <xf numFmtId="180" fontId="18" fillId="0" borderId="0" xfId="0" applyNumberFormat="1" applyFont="1" applyBorder="1" applyAlignment="1" applyProtection="1">
      <alignment horizontal="right" vertical="center"/>
    </xf>
    <xf numFmtId="180" fontId="14" fillId="0" borderId="9" xfId="0" applyNumberFormat="1" applyFont="1" applyBorder="1" applyAlignment="1" applyProtection="1">
      <alignment horizontal="center" vertical="center"/>
    </xf>
    <xf numFmtId="180" fontId="14" fillId="0" borderId="0" xfId="0" applyNumberFormat="1" applyFont="1" applyBorder="1" applyAlignment="1" applyProtection="1">
      <alignment horizontal="center" vertical="center"/>
    </xf>
    <xf numFmtId="179" fontId="8" fillId="0" borderId="0" xfId="0" applyNumberFormat="1" applyFont="1" applyBorder="1" applyProtection="1">
      <alignment vertical="center"/>
    </xf>
    <xf numFmtId="182" fontId="5" fillId="0" borderId="0" xfId="0" applyNumberFormat="1" applyFont="1" applyBorder="1" applyAlignment="1" applyProtection="1">
      <alignment horizontal="center" vertical="center"/>
    </xf>
    <xf numFmtId="180" fontId="5" fillId="0" borderId="10" xfId="0" applyNumberFormat="1" applyFont="1" applyBorder="1" applyAlignment="1" applyProtection="1">
      <alignment horizontal="right" vertical="center"/>
    </xf>
    <xf numFmtId="0" fontId="19" fillId="0" borderId="0" xfId="0" applyFont="1" applyBorder="1" applyProtection="1">
      <alignment vertical="center"/>
    </xf>
    <xf numFmtId="0" fontId="8" fillId="0" borderId="2" xfId="0" applyFont="1" applyBorder="1" applyProtection="1">
      <alignment vertical="center"/>
    </xf>
    <xf numFmtId="0" fontId="5" fillId="0" borderId="0" xfId="0" applyFont="1" applyBorder="1" applyAlignment="1" applyProtection="1">
      <alignment vertical="center" wrapText="1"/>
    </xf>
    <xf numFmtId="0" fontId="1" fillId="0" borderId="0" xfId="0" applyFont="1" applyFill="1" applyBorder="1" applyAlignment="1" applyProtection="1">
      <alignment vertical="center"/>
    </xf>
    <xf numFmtId="0" fontId="0" fillId="0" borderId="7" xfId="0" applyFont="1" applyBorder="1" applyProtection="1">
      <alignment vertical="center"/>
    </xf>
    <xf numFmtId="0" fontId="0" fillId="0" borderId="7" xfId="0" applyFont="1" applyBorder="1" applyAlignment="1" applyProtection="1">
      <alignment vertical="center"/>
    </xf>
    <xf numFmtId="184" fontId="14" fillId="0" borderId="0" xfId="0" applyNumberFormat="1" applyFont="1" applyFill="1" applyBorder="1" applyAlignment="1" applyProtection="1">
      <alignment horizontal="center" vertical="center"/>
    </xf>
    <xf numFmtId="184" fontId="45" fillId="0" borderId="10" xfId="0" applyNumberFormat="1" applyFont="1" applyBorder="1" applyAlignment="1" applyProtection="1">
      <alignment horizontal="right" vertical="center"/>
    </xf>
    <xf numFmtId="0" fontId="0" fillId="0" borderId="0" xfId="0" applyFont="1" applyBorder="1" applyAlignment="1" applyProtection="1">
      <alignment vertical="center"/>
    </xf>
    <xf numFmtId="184" fontId="10" fillId="0" borderId="11" xfId="0" applyNumberFormat="1" applyFont="1" applyFill="1" applyBorder="1" applyAlignment="1" applyProtection="1">
      <alignment horizontal="right" vertical="center"/>
    </xf>
    <xf numFmtId="0" fontId="44" fillId="0" borderId="7" xfId="0" applyFont="1" applyBorder="1" applyProtection="1">
      <alignment vertical="center"/>
    </xf>
    <xf numFmtId="181" fontId="5" fillId="0" borderId="18" xfId="0" applyNumberFormat="1" applyFont="1" applyBorder="1" applyAlignment="1" applyProtection="1">
      <alignment horizontal="right" vertical="center"/>
    </xf>
    <xf numFmtId="188" fontId="5" fillId="0" borderId="2" xfId="0" applyNumberFormat="1" applyFont="1" applyBorder="1" applyAlignment="1" applyProtection="1">
      <alignment vertical="center"/>
    </xf>
    <xf numFmtId="177" fontId="14" fillId="0" borderId="0" xfId="0" applyNumberFormat="1" applyFont="1" applyBorder="1" applyAlignment="1" applyProtection="1">
      <alignment horizontal="center" vertical="center"/>
    </xf>
    <xf numFmtId="189" fontId="45" fillId="0" borderId="9" xfId="0" applyNumberFormat="1" applyFont="1" applyBorder="1" applyAlignment="1" applyProtection="1">
      <alignment horizontal="right" vertical="center"/>
    </xf>
    <xf numFmtId="183" fontId="10" fillId="0" borderId="19" xfId="0" applyNumberFormat="1" applyFont="1" applyFill="1" applyBorder="1" applyAlignment="1" applyProtection="1">
      <alignment horizontal="right" vertical="center"/>
    </xf>
    <xf numFmtId="181" fontId="5" fillId="0" borderId="0" xfId="0" applyNumberFormat="1" applyFont="1" applyBorder="1" applyAlignment="1" applyProtection="1">
      <alignment horizontal="right" vertical="center"/>
    </xf>
    <xf numFmtId="0" fontId="1" fillId="0" borderId="0" xfId="0" applyFont="1" applyFill="1" applyBorder="1" applyAlignment="1" applyProtection="1">
      <alignment vertical="top"/>
    </xf>
    <xf numFmtId="0" fontId="5" fillId="0" borderId="21" xfId="0" applyFont="1" applyBorder="1" applyAlignment="1" applyProtection="1">
      <alignment horizontal="center" vertical="center" shrinkToFit="1"/>
    </xf>
    <xf numFmtId="0" fontId="5" fillId="0" borderId="10" xfId="0" applyFont="1" applyBorder="1" applyAlignment="1" applyProtection="1">
      <alignment horizontal="center" vertical="center"/>
    </xf>
    <xf numFmtId="0" fontId="5" fillId="0" borderId="22" xfId="0" applyFont="1" applyBorder="1" applyAlignment="1" applyProtection="1">
      <alignment horizontal="center" vertical="center"/>
    </xf>
    <xf numFmtId="0" fontId="5" fillId="0" borderId="10" xfId="0" applyFont="1" applyBorder="1" applyAlignment="1" applyProtection="1">
      <alignment horizontal="center" vertical="center" shrinkToFit="1"/>
    </xf>
    <xf numFmtId="0" fontId="5" fillId="0" borderId="25" xfId="0" applyFont="1" applyBorder="1" applyProtection="1">
      <alignment vertical="center"/>
    </xf>
    <xf numFmtId="0" fontId="5" fillId="0" borderId="26" xfId="0" applyFont="1" applyBorder="1" applyAlignment="1" applyProtection="1">
      <alignment horizontal="center" vertical="center"/>
    </xf>
    <xf numFmtId="0" fontId="5" fillId="0" borderId="27" xfId="0" applyFont="1" applyBorder="1" applyAlignment="1" applyProtection="1">
      <alignment horizontal="center" vertical="center"/>
    </xf>
    <xf numFmtId="0" fontId="11" fillId="0" borderId="10" xfId="0" applyFont="1" applyBorder="1" applyAlignment="1" applyProtection="1">
      <alignment horizontal="center" vertical="center" wrapText="1"/>
    </xf>
    <xf numFmtId="0" fontId="5" fillId="0" borderId="28" xfId="0" applyFont="1" applyFill="1" applyBorder="1" applyAlignment="1" applyProtection="1">
      <alignment horizontal="center" vertical="center"/>
    </xf>
    <xf numFmtId="0" fontId="5" fillId="0" borderId="27" xfId="0" applyFont="1" applyFill="1" applyBorder="1" applyAlignment="1" applyProtection="1">
      <alignment horizontal="center" vertical="center"/>
    </xf>
    <xf numFmtId="0" fontId="5" fillId="0" borderId="29" xfId="0" applyFont="1" applyFill="1" applyBorder="1" applyAlignment="1" applyProtection="1">
      <alignment horizontal="center" vertical="center"/>
    </xf>
    <xf numFmtId="0" fontId="5" fillId="0" borderId="30" xfId="0" applyFont="1" applyFill="1" applyBorder="1" applyAlignment="1" applyProtection="1">
      <alignment horizontal="center" vertical="center"/>
    </xf>
    <xf numFmtId="0" fontId="15" fillId="0" borderId="24" xfId="0" applyFont="1" applyBorder="1" applyAlignment="1" applyProtection="1">
      <alignment horizontal="center" vertical="center"/>
    </xf>
    <xf numFmtId="186" fontId="7" fillId="0" borderId="13" xfId="0" applyNumberFormat="1" applyFont="1" applyBorder="1" applyAlignment="1" applyProtection="1">
      <alignment horizontal="center" vertical="center"/>
    </xf>
    <xf numFmtId="0" fontId="12" fillId="4" borderId="13" xfId="0" applyFont="1" applyFill="1" applyBorder="1" applyAlignment="1" applyProtection="1">
      <alignment vertical="center"/>
    </xf>
    <xf numFmtId="0" fontId="12" fillId="4" borderId="31" xfId="0" applyFont="1" applyFill="1" applyBorder="1" applyAlignment="1" applyProtection="1">
      <alignment vertical="center"/>
    </xf>
    <xf numFmtId="0" fontId="0" fillId="0" borderId="0" xfId="0" applyAlignment="1" applyProtection="1">
      <alignment vertical="center"/>
    </xf>
    <xf numFmtId="0" fontId="21" fillId="0" borderId="23" xfId="0" applyFont="1" applyFill="1" applyBorder="1" applyAlignment="1" applyProtection="1">
      <alignment horizontal="center" vertical="center"/>
    </xf>
    <xf numFmtId="180" fontId="7" fillId="0" borderId="32" xfId="0" applyNumberFormat="1" applyFont="1" applyBorder="1" applyAlignment="1" applyProtection="1">
      <alignment horizontal="center" vertical="center"/>
    </xf>
    <xf numFmtId="0" fontId="12" fillId="4" borderId="27" xfId="0" applyFont="1" applyFill="1" applyBorder="1" applyAlignment="1" applyProtection="1">
      <alignment vertical="center" shrinkToFit="1"/>
    </xf>
    <xf numFmtId="0" fontId="15" fillId="0" borderId="23" xfId="0" applyFont="1" applyBorder="1" applyAlignment="1" applyProtection="1">
      <alignment horizontal="center" vertical="center"/>
    </xf>
    <xf numFmtId="0" fontId="0" fillId="4" borderId="32" xfId="0" applyFill="1" applyBorder="1" applyAlignment="1" applyProtection="1">
      <alignment vertical="center"/>
    </xf>
    <xf numFmtId="0" fontId="0" fillId="4" borderId="33" xfId="0" applyFill="1" applyBorder="1" applyAlignment="1" applyProtection="1">
      <alignment vertical="center"/>
    </xf>
    <xf numFmtId="0" fontId="0" fillId="4" borderId="26" xfId="0" applyFill="1" applyBorder="1" applyAlignment="1" applyProtection="1">
      <alignment vertical="center"/>
    </xf>
    <xf numFmtId="0" fontId="0" fillId="4" borderId="27" xfId="0" applyFill="1" applyBorder="1" applyAlignment="1" applyProtection="1">
      <alignment vertical="center"/>
    </xf>
    <xf numFmtId="180" fontId="7" fillId="0" borderId="32" xfId="0" applyNumberFormat="1"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180" fontId="7" fillId="0" borderId="26" xfId="0" applyNumberFormat="1" applyFont="1" applyFill="1" applyBorder="1" applyAlignment="1" applyProtection="1">
      <alignment horizontal="center" vertical="center"/>
    </xf>
    <xf numFmtId="0" fontId="5" fillId="0" borderId="10" xfId="0" applyFont="1" applyFill="1" applyBorder="1" applyAlignment="1" applyProtection="1">
      <alignment horizontal="center" vertical="center" shrinkToFit="1"/>
    </xf>
    <xf numFmtId="0" fontId="0" fillId="0" borderId="0" xfId="0" applyProtection="1">
      <alignment vertical="center"/>
      <protection locked="0"/>
    </xf>
    <xf numFmtId="31" fontId="5" fillId="2" borderId="26" xfId="0" applyNumberFormat="1" applyFont="1" applyFill="1" applyBorder="1" applyAlignment="1" applyProtection="1">
      <alignment horizontal="right" vertical="center"/>
      <protection locked="0"/>
    </xf>
    <xf numFmtId="180" fontId="14" fillId="2" borderId="26" xfId="0" applyNumberFormat="1" applyFont="1" applyFill="1" applyBorder="1" applyAlignment="1" applyProtection="1">
      <alignment horizontal="center" vertical="center"/>
      <protection locked="0"/>
    </xf>
    <xf numFmtId="0" fontId="0" fillId="4" borderId="36" xfId="0" applyFill="1" applyBorder="1" applyAlignment="1" applyProtection="1">
      <alignment vertical="center" wrapText="1"/>
      <protection locked="0"/>
    </xf>
    <xf numFmtId="0" fontId="0" fillId="3" borderId="15" xfId="0" applyFill="1" applyBorder="1" applyAlignment="1" applyProtection="1">
      <alignment vertical="center" wrapText="1"/>
      <protection locked="0"/>
    </xf>
    <xf numFmtId="0" fontId="0" fillId="3" borderId="17" xfId="0" applyFill="1" applyBorder="1" applyAlignment="1" applyProtection="1">
      <alignment vertical="center" wrapText="1"/>
      <protection locked="0"/>
    </xf>
    <xf numFmtId="0" fontId="0" fillId="4" borderId="37" xfId="0" applyFill="1" applyBorder="1" applyAlignment="1" applyProtection="1">
      <alignment horizontal="center" vertical="center" wrapText="1"/>
      <protection locked="0"/>
    </xf>
    <xf numFmtId="0" fontId="0" fillId="3" borderId="0" xfId="0" applyFill="1" applyBorder="1" applyAlignment="1" applyProtection="1">
      <alignment vertical="center" wrapText="1"/>
      <protection locked="0"/>
    </xf>
    <xf numFmtId="0" fontId="0" fillId="3" borderId="1" xfId="0" applyFill="1" applyBorder="1" applyAlignment="1" applyProtection="1">
      <alignment vertical="center" wrapText="1"/>
      <protection locked="0"/>
    </xf>
    <xf numFmtId="0" fontId="0" fillId="4" borderId="38" xfId="0" applyFill="1" applyBorder="1" applyAlignment="1" applyProtection="1">
      <alignment vertical="center" wrapText="1"/>
      <protection locked="0"/>
    </xf>
    <xf numFmtId="0" fontId="0" fillId="3" borderId="39" xfId="0" applyFill="1" applyBorder="1" applyAlignment="1" applyProtection="1">
      <alignment vertical="center" wrapText="1"/>
      <protection locked="0"/>
    </xf>
    <xf numFmtId="0" fontId="0" fillId="3" borderId="2" xfId="0" applyFill="1" applyBorder="1" applyAlignment="1" applyProtection="1">
      <alignment vertical="center" wrapText="1"/>
      <protection locked="0"/>
    </xf>
    <xf numFmtId="0" fontId="0" fillId="3" borderId="3" xfId="0" applyFill="1" applyBorder="1" applyAlignment="1" applyProtection="1">
      <alignment vertical="center" wrapText="1"/>
      <protection locked="0"/>
    </xf>
    <xf numFmtId="0" fontId="0" fillId="3" borderId="40" xfId="0" applyFill="1" applyBorder="1" applyAlignment="1" applyProtection="1">
      <alignment vertical="center"/>
      <protection locked="0"/>
    </xf>
    <xf numFmtId="0" fontId="0" fillId="3" borderId="13" xfId="0" applyFill="1" applyBorder="1" applyAlignment="1" applyProtection="1">
      <alignment vertical="center"/>
      <protection locked="0"/>
    </xf>
    <xf numFmtId="183" fontId="5" fillId="0" borderId="0" xfId="0" applyNumberFormat="1" applyFont="1" applyFill="1" applyBorder="1" applyAlignment="1" applyProtection="1">
      <alignment vertical="center"/>
    </xf>
    <xf numFmtId="180" fontId="14" fillId="4" borderId="28" xfId="0" applyNumberFormat="1" applyFont="1" applyFill="1" applyBorder="1" applyAlignment="1" applyProtection="1">
      <alignment horizontal="center" vertical="center"/>
      <protection locked="0"/>
    </xf>
    <xf numFmtId="180" fontId="14" fillId="4" borderId="27" xfId="0" applyNumberFormat="1" applyFont="1" applyFill="1" applyBorder="1" applyAlignment="1" applyProtection="1">
      <alignment horizontal="center" vertical="center"/>
      <protection locked="0"/>
    </xf>
    <xf numFmtId="180" fontId="14" fillId="0" borderId="25" xfId="0" applyNumberFormat="1" applyFont="1" applyFill="1" applyBorder="1" applyAlignment="1" applyProtection="1">
      <alignment horizontal="center" vertical="center"/>
      <protection locked="0"/>
    </xf>
    <xf numFmtId="180" fontId="14" fillId="0" borderId="41" xfId="0" applyNumberFormat="1" applyFont="1" applyFill="1" applyBorder="1" applyAlignment="1" applyProtection="1">
      <alignment horizontal="center" vertical="center"/>
      <protection locked="0"/>
    </xf>
    <xf numFmtId="0" fontId="0" fillId="0" borderId="0" xfId="0" applyFont="1" applyBorder="1" applyProtection="1">
      <alignment vertical="center"/>
    </xf>
    <xf numFmtId="194" fontId="5" fillId="0" borderId="0" xfId="1" applyNumberFormat="1" applyFont="1" applyBorder="1" applyAlignment="1" applyProtection="1">
      <alignment horizontal="center" vertical="center"/>
    </xf>
    <xf numFmtId="192" fontId="5" fillId="0" borderId="0" xfId="1" applyNumberFormat="1" applyFont="1" applyBorder="1" applyAlignment="1" applyProtection="1">
      <alignment horizontal="left" vertical="center"/>
    </xf>
    <xf numFmtId="38" fontId="5" fillId="0" borderId="0" xfId="2" applyFont="1" applyBorder="1" applyAlignment="1" applyProtection="1">
      <alignment horizontal="right" vertical="center" wrapText="1"/>
    </xf>
    <xf numFmtId="191" fontId="5" fillId="0" borderId="0" xfId="1" applyNumberFormat="1" applyFont="1" applyBorder="1" applyAlignment="1" applyProtection="1">
      <alignment horizontal="right" vertical="center"/>
    </xf>
    <xf numFmtId="38" fontId="5" fillId="0" borderId="0" xfId="2" applyFont="1" applyBorder="1" applyAlignment="1" applyProtection="1">
      <alignment vertical="center" wrapText="1"/>
    </xf>
    <xf numFmtId="0" fontId="0" fillId="0" borderId="0" xfId="0" applyBorder="1" applyAlignment="1" applyProtection="1">
      <alignment horizontal="center" vertical="center"/>
    </xf>
    <xf numFmtId="0" fontId="8" fillId="0" borderId="0" xfId="0" applyFont="1" applyBorder="1" applyProtection="1">
      <alignment vertical="center"/>
    </xf>
    <xf numFmtId="0" fontId="0" fillId="0" borderId="7" xfId="0" applyBorder="1" applyProtection="1">
      <alignment vertical="center"/>
    </xf>
    <xf numFmtId="188" fontId="5" fillId="0" borderId="0" xfId="1" applyNumberFormat="1" applyFont="1" applyBorder="1" applyAlignment="1" applyProtection="1">
      <alignment horizontal="right"/>
    </xf>
    <xf numFmtId="0" fontId="34" fillId="0" borderId="1" xfId="0" applyFont="1" applyBorder="1" applyAlignment="1" applyProtection="1">
      <alignment vertical="center" shrinkToFit="1"/>
    </xf>
    <xf numFmtId="190" fontId="14" fillId="0" borderId="0" xfId="1" applyNumberFormat="1" applyFont="1" applyBorder="1" applyAlignment="1" applyProtection="1">
      <alignment horizontal="center" vertical="center"/>
    </xf>
    <xf numFmtId="38" fontId="12" fillId="0" borderId="7" xfId="2" applyFont="1" applyBorder="1" applyAlignment="1" applyProtection="1">
      <alignment vertical="center" shrinkToFit="1"/>
    </xf>
    <xf numFmtId="190" fontId="5" fillId="0" borderId="9" xfId="1" applyNumberFormat="1" applyFont="1" applyBorder="1" applyAlignment="1" applyProtection="1">
      <alignment horizontal="center" vertical="center"/>
    </xf>
    <xf numFmtId="0" fontId="0" fillId="0" borderId="0" xfId="0" applyAlignment="1" applyProtection="1">
      <alignment vertical="center" wrapText="1"/>
    </xf>
    <xf numFmtId="0" fontId="0" fillId="0" borderId="0" xfId="0" applyAlignment="1" applyProtection="1">
      <alignment vertical="center" wrapText="1"/>
      <protection locked="0"/>
    </xf>
    <xf numFmtId="181" fontId="10" fillId="0" borderId="42" xfId="0" applyNumberFormat="1" applyFont="1" applyFill="1" applyBorder="1" applyAlignment="1" applyProtection="1">
      <alignment horizontal="right" vertical="center"/>
    </xf>
    <xf numFmtId="184" fontId="10" fillId="0" borderId="19" xfId="0" applyNumberFormat="1" applyFont="1" applyFill="1" applyBorder="1" applyAlignment="1" applyProtection="1">
      <alignment horizontal="right" vertical="center"/>
    </xf>
    <xf numFmtId="0" fontId="5" fillId="0" borderId="1" xfId="0" applyFont="1" applyBorder="1" applyAlignment="1" applyProtection="1">
      <alignment vertical="top" wrapText="1"/>
    </xf>
    <xf numFmtId="0" fontId="5" fillId="0" borderId="7" xfId="0" applyFont="1" applyBorder="1" applyAlignment="1" applyProtection="1">
      <alignment vertical="top" wrapText="1"/>
    </xf>
    <xf numFmtId="38" fontId="12" fillId="0" borderId="0" xfId="2" applyFont="1" applyBorder="1" applyAlignment="1" applyProtection="1">
      <alignment vertical="center" shrinkToFit="1"/>
    </xf>
    <xf numFmtId="190" fontId="5" fillId="0" borderId="0" xfId="1" applyNumberFormat="1" applyFont="1" applyBorder="1" applyAlignment="1" applyProtection="1">
      <alignment horizontal="center" vertical="center"/>
    </xf>
    <xf numFmtId="0" fontId="12" fillId="4" borderId="32" xfId="0" applyFont="1" applyFill="1" applyBorder="1" applyAlignment="1" applyProtection="1">
      <alignment horizontal="right" vertical="center"/>
    </xf>
    <xf numFmtId="180" fontId="18" fillId="0" borderId="0" xfId="0" applyNumberFormat="1" applyFont="1" applyBorder="1" applyAlignment="1" applyProtection="1">
      <alignment horizontal="justify" vertical="justify"/>
    </xf>
    <xf numFmtId="0" fontId="11" fillId="0" borderId="0" xfId="0" applyFont="1" applyBorder="1" applyAlignment="1" applyProtection="1">
      <alignment horizontal="justify" vertical="justify"/>
    </xf>
    <xf numFmtId="180" fontId="14" fillId="0" borderId="0" xfId="0" applyNumberFormat="1" applyFont="1" applyBorder="1" applyAlignment="1" applyProtection="1">
      <alignment horizontal="justify" vertical="justify"/>
    </xf>
    <xf numFmtId="0" fontId="18" fillId="0" borderId="0" xfId="0" applyFont="1" applyBorder="1" applyAlignment="1" applyProtection="1">
      <alignment horizontal="justify" vertical="justify"/>
    </xf>
    <xf numFmtId="183" fontId="46" fillId="0" borderId="25" xfId="0" applyNumberFormat="1" applyFont="1" applyFill="1" applyBorder="1" applyAlignment="1" applyProtection="1">
      <alignment horizontal="justify" vertical="justify"/>
    </xf>
    <xf numFmtId="0" fontId="14" fillId="0" borderId="0" xfId="0" applyFont="1" applyBorder="1" applyAlignment="1" applyProtection="1">
      <alignment horizontal="justify" vertical="justify"/>
    </xf>
    <xf numFmtId="0" fontId="5" fillId="0" borderId="0" xfId="0" applyFont="1" applyFill="1" applyBorder="1" applyAlignment="1" applyProtection="1">
      <alignment horizontal="justify" vertical="justify"/>
    </xf>
    <xf numFmtId="0" fontId="5" fillId="0" borderId="7" xfId="0" applyFont="1" applyFill="1" applyBorder="1" applyProtection="1">
      <alignment vertical="center"/>
    </xf>
    <xf numFmtId="0" fontId="0" fillId="0" borderId="1" xfId="0" applyFill="1" applyBorder="1" applyAlignment="1" applyProtection="1">
      <alignment vertical="center"/>
    </xf>
    <xf numFmtId="0" fontId="5" fillId="0" borderId="15" xfId="0" applyFont="1" applyFill="1" applyBorder="1" applyAlignment="1" applyProtection="1">
      <alignment horizontal="center" vertical="center"/>
    </xf>
    <xf numFmtId="0" fontId="5" fillId="0" borderId="15" xfId="0" applyFont="1" applyFill="1" applyBorder="1" applyAlignment="1" applyProtection="1">
      <alignment horizontal="center" vertical="center" shrinkToFit="1"/>
    </xf>
    <xf numFmtId="0" fontId="0" fillId="0" borderId="15" xfId="0" applyFill="1" applyBorder="1" applyAlignment="1" applyProtection="1">
      <alignment vertical="center"/>
    </xf>
    <xf numFmtId="0" fontId="11" fillId="0" borderId="15" xfId="0" applyFont="1" applyFill="1" applyBorder="1" applyAlignment="1" applyProtection="1">
      <alignment horizontal="center" vertical="center" shrinkToFit="1"/>
    </xf>
    <xf numFmtId="0" fontId="5" fillId="0" borderId="0" xfId="0" applyFont="1" applyBorder="1" applyAlignment="1" applyProtection="1">
      <alignment vertical="justify"/>
    </xf>
    <xf numFmtId="0" fontId="5" fillId="0" borderId="0" xfId="0" applyFont="1" applyBorder="1" applyAlignment="1" applyProtection="1">
      <alignment horizontal="justify" vertical="center"/>
    </xf>
    <xf numFmtId="0" fontId="11" fillId="0" borderId="0" xfId="0" applyFont="1" applyBorder="1" applyAlignment="1" applyProtection="1">
      <alignment horizontal="justify" vertical="center"/>
    </xf>
    <xf numFmtId="0" fontId="5" fillId="4" borderId="26" xfId="0" applyFont="1" applyFill="1" applyBorder="1" applyAlignment="1" applyProtection="1">
      <alignment horizontal="left" vertical="center"/>
    </xf>
    <xf numFmtId="0" fontId="5" fillId="4" borderId="25" xfId="0" applyFont="1" applyFill="1" applyBorder="1" applyAlignment="1" applyProtection="1">
      <alignment vertical="center"/>
    </xf>
    <xf numFmtId="0" fontId="5" fillId="4" borderId="27" xfId="0" applyFont="1" applyFill="1" applyBorder="1" applyAlignment="1" applyProtection="1">
      <alignment vertical="center"/>
    </xf>
    <xf numFmtId="0" fontId="5" fillId="0" borderId="44" xfId="0" applyFont="1" applyBorder="1" applyAlignment="1" applyProtection="1">
      <alignment horizontal="center" vertical="center"/>
    </xf>
    <xf numFmtId="0" fontId="5" fillId="0" borderId="44" xfId="0" applyFont="1" applyBorder="1" applyAlignment="1" applyProtection="1">
      <alignment horizontal="center" vertical="center" shrinkToFit="1"/>
    </xf>
    <xf numFmtId="179" fontId="5" fillId="0" borderId="15" xfId="0" applyNumberFormat="1" applyFont="1" applyFill="1" applyBorder="1" applyAlignment="1" applyProtection="1">
      <alignment horizontal="center" vertical="center"/>
    </xf>
    <xf numFmtId="180" fontId="5" fillId="0" borderId="17" xfId="0" applyNumberFormat="1" applyFont="1" applyFill="1" applyBorder="1" applyAlignment="1" applyProtection="1">
      <alignment horizontal="center" vertical="center" shrinkToFit="1"/>
    </xf>
    <xf numFmtId="187" fontId="5" fillId="0" borderId="0" xfId="0" applyNumberFormat="1" applyFont="1" applyBorder="1" applyAlignment="1" applyProtection="1">
      <alignment horizontal="right" vertical="center"/>
    </xf>
    <xf numFmtId="0" fontId="12" fillId="0" borderId="26" xfId="0" applyFont="1" applyFill="1" applyBorder="1" applyAlignment="1" applyProtection="1">
      <alignment horizontal="center" vertical="center" wrapText="1"/>
    </xf>
    <xf numFmtId="193" fontId="11" fillId="4" borderId="47" xfId="0" applyNumberFormat="1" applyFont="1" applyFill="1" applyBorder="1" applyAlignment="1" applyProtection="1">
      <alignment horizontal="right" vertical="center" wrapText="1"/>
    </xf>
    <xf numFmtId="193" fontId="11" fillId="4" borderId="31" xfId="0" applyNumberFormat="1" applyFont="1" applyFill="1" applyBorder="1" applyAlignment="1" applyProtection="1">
      <alignment horizontal="left" vertical="center" wrapText="1"/>
    </xf>
    <xf numFmtId="193" fontId="34" fillId="4" borderId="13" xfId="0" applyNumberFormat="1" applyFont="1" applyFill="1" applyBorder="1" applyAlignment="1" applyProtection="1">
      <alignment horizontal="right" vertical="center" wrapText="1"/>
    </xf>
    <xf numFmtId="193" fontId="34" fillId="4" borderId="1" xfId="0" applyNumberFormat="1" applyFont="1" applyFill="1" applyBorder="1" applyAlignment="1" applyProtection="1">
      <alignment horizontal="left" vertical="center" wrapText="1"/>
    </xf>
    <xf numFmtId="178" fontId="14" fillId="0" borderId="0" xfId="0" applyNumberFormat="1" applyFont="1" applyFill="1" applyBorder="1" applyAlignment="1" applyProtection="1">
      <alignment horizontal="right" vertical="center"/>
    </xf>
    <xf numFmtId="49" fontId="7" fillId="0" borderId="7" xfId="2" applyNumberFormat="1" applyFont="1" applyBorder="1" applyAlignment="1" applyProtection="1">
      <alignment horizontal="left" vertical="center"/>
    </xf>
    <xf numFmtId="0" fontId="11" fillId="0" borderId="1" xfId="0" applyFont="1" applyBorder="1" applyAlignment="1" applyProtection="1">
      <alignment vertical="center" shrinkToFit="1"/>
    </xf>
    <xf numFmtId="0" fontId="12" fillId="0" borderId="0" xfId="0" applyFont="1" applyFill="1" applyBorder="1" applyAlignment="1" applyProtection="1">
      <alignment vertical="center"/>
    </xf>
    <xf numFmtId="31" fontId="5" fillId="7" borderId="12" xfId="0" applyNumberFormat="1" applyFont="1" applyFill="1" applyBorder="1" applyAlignment="1" applyProtection="1">
      <alignment horizontal="center" vertical="center"/>
      <protection locked="0"/>
    </xf>
    <xf numFmtId="0" fontId="5" fillId="7" borderId="34" xfId="0" applyFont="1" applyFill="1" applyBorder="1" applyAlignment="1" applyProtection="1">
      <alignment horizontal="center" vertical="center"/>
      <protection locked="0"/>
    </xf>
    <xf numFmtId="0" fontId="5" fillId="7" borderId="22" xfId="0" applyFont="1" applyFill="1" applyBorder="1" applyAlignment="1" applyProtection="1">
      <alignment horizontal="center" vertical="center"/>
      <protection locked="0"/>
    </xf>
    <xf numFmtId="0" fontId="0" fillId="0" borderId="16" xfId="0" applyBorder="1" applyProtection="1">
      <alignment vertical="center"/>
      <protection locked="0"/>
    </xf>
    <xf numFmtId="0" fontId="5" fillId="0" borderId="7" xfId="0" applyFont="1" applyFill="1" applyBorder="1" applyAlignment="1" applyProtection="1">
      <alignment horizontal="center" vertical="center"/>
    </xf>
    <xf numFmtId="177" fontId="5" fillId="0" borderId="10" xfId="0" applyNumberFormat="1" applyFont="1" applyBorder="1" applyAlignment="1" applyProtection="1">
      <alignment horizontal="right" vertical="center"/>
    </xf>
    <xf numFmtId="0" fontId="5" fillId="0" borderId="0" xfId="0" applyFont="1" applyFill="1" applyBorder="1" applyAlignment="1" applyProtection="1">
      <alignment horizontal="right" vertical="justify"/>
    </xf>
    <xf numFmtId="0" fontId="7" fillId="0" borderId="0" xfId="0" applyFont="1" applyBorder="1" applyAlignment="1" applyProtection="1">
      <alignment vertical="center"/>
    </xf>
    <xf numFmtId="185" fontId="5" fillId="0" borderId="15" xfId="0" applyNumberFormat="1" applyFont="1" applyFill="1" applyBorder="1" applyAlignment="1" applyProtection="1">
      <alignment horizontal="center" vertical="center"/>
    </xf>
    <xf numFmtId="0" fontId="0" fillId="0" borderId="1" xfId="0" applyBorder="1" applyProtection="1">
      <alignment vertical="center"/>
    </xf>
    <xf numFmtId="0" fontId="5" fillId="0" borderId="6" xfId="0" applyFont="1" applyBorder="1" applyAlignment="1" applyProtection="1">
      <alignment horizontal="center" vertical="center" shrinkToFit="1"/>
    </xf>
    <xf numFmtId="0" fontId="4" fillId="0" borderId="0" xfId="0" applyFont="1" applyBorder="1" applyAlignment="1" applyProtection="1">
      <alignment horizontal="left" vertical="center"/>
    </xf>
    <xf numFmtId="180" fontId="14" fillId="0" borderId="9" xfId="0" applyNumberFormat="1" applyFont="1" applyFill="1" applyBorder="1" applyAlignment="1" applyProtection="1">
      <alignment horizontal="center" vertical="center"/>
    </xf>
    <xf numFmtId="0" fontId="7" fillId="0" borderId="7" xfId="0" applyFont="1" applyBorder="1" applyAlignment="1" applyProtection="1">
      <alignment horizontal="left" vertical="center"/>
    </xf>
    <xf numFmtId="179" fontId="5" fillId="0" borderId="0" xfId="0" applyNumberFormat="1" applyFont="1" applyBorder="1" applyAlignment="1" applyProtection="1">
      <alignment horizontal="right" vertical="center"/>
    </xf>
    <xf numFmtId="0" fontId="19" fillId="0" borderId="0" xfId="0" applyFont="1" applyBorder="1" applyAlignment="1" applyProtection="1">
      <alignment horizontal="center" vertical="center"/>
    </xf>
    <xf numFmtId="0" fontId="19" fillId="0" borderId="0" xfId="0" applyFont="1" applyBorder="1" applyAlignment="1" applyProtection="1">
      <alignment vertical="center"/>
    </xf>
    <xf numFmtId="0" fontId="50" fillId="0" borderId="0" xfId="0" applyFont="1" applyBorder="1" applyProtection="1">
      <alignment vertical="center"/>
    </xf>
    <xf numFmtId="38" fontId="5" fillId="0" borderId="0" xfId="2" applyFont="1" applyAlignment="1" applyProtection="1">
      <alignment vertical="center"/>
    </xf>
    <xf numFmtId="0" fontId="5" fillId="0" borderId="0" xfId="0" applyFont="1" applyAlignment="1" applyProtection="1">
      <alignment vertical="center"/>
    </xf>
    <xf numFmtId="0" fontId="36" fillId="2" borderId="26" xfId="0" applyFont="1" applyFill="1" applyBorder="1" applyAlignment="1" applyProtection="1">
      <alignment horizontal="center" vertical="center" shrinkToFit="1"/>
      <protection locked="0"/>
    </xf>
    <xf numFmtId="0" fontId="5" fillId="0" borderId="23" xfId="0" applyFont="1" applyBorder="1" applyAlignment="1" applyProtection="1">
      <alignment horizontal="center" vertical="center" shrinkToFit="1"/>
    </xf>
    <xf numFmtId="0" fontId="5" fillId="0" borderId="24" xfId="0" applyFont="1" applyBorder="1" applyAlignment="1" applyProtection="1">
      <alignment horizontal="center" vertical="center" shrinkToFit="1"/>
    </xf>
    <xf numFmtId="0" fontId="15" fillId="0" borderId="23" xfId="0" applyFont="1" applyFill="1" applyBorder="1" applyAlignment="1" applyProtection="1">
      <alignment horizontal="center" vertical="center"/>
    </xf>
    <xf numFmtId="0" fontId="5" fillId="0" borderId="23" xfId="0" applyFont="1" applyFill="1" applyBorder="1" applyAlignment="1" applyProtection="1">
      <alignment horizontal="center" vertical="center" shrinkToFit="1"/>
    </xf>
    <xf numFmtId="38" fontId="5" fillId="0" borderId="0" xfId="2" applyFont="1" applyBorder="1" applyAlignment="1" applyProtection="1">
      <alignment horizontal="right" vertical="center" shrinkToFit="1"/>
    </xf>
    <xf numFmtId="178" fontId="11" fillId="0" borderId="0" xfId="0" applyNumberFormat="1" applyFont="1" applyBorder="1" applyAlignment="1" applyProtection="1">
      <alignment horizontal="center" vertical="center" shrinkToFit="1"/>
    </xf>
    <xf numFmtId="178" fontId="11" fillId="0" borderId="1" xfId="0" applyNumberFormat="1" applyFont="1" applyBorder="1" applyAlignment="1" applyProtection="1">
      <alignment horizontal="center" vertical="center" shrinkToFit="1"/>
    </xf>
    <xf numFmtId="38" fontId="5" fillId="0" borderId="0" xfId="2" applyFont="1" applyFill="1" applyBorder="1" applyAlignment="1" applyProtection="1">
      <alignment horizontal="left" vertical="justify" wrapText="1"/>
    </xf>
    <xf numFmtId="0" fontId="5" fillId="0" borderId="7" xfId="0" applyFont="1" applyBorder="1" applyAlignment="1" applyProtection="1">
      <alignment vertical="center"/>
    </xf>
    <xf numFmtId="0" fontId="5" fillId="0" borderId="0" xfId="0" applyFont="1" applyBorder="1" applyAlignment="1" applyProtection="1">
      <alignment horizontal="justify" vertical="justify"/>
    </xf>
    <xf numFmtId="0" fontId="11" fillId="0" borderId="0" xfId="0" applyFont="1" applyBorder="1" applyAlignment="1" applyProtection="1">
      <alignment vertical="center" shrinkToFit="1"/>
    </xf>
    <xf numFmtId="0" fontId="0" fillId="0" borderId="1" xfId="0" applyBorder="1" applyAlignment="1" applyProtection="1">
      <alignment vertical="center" shrinkToFit="1"/>
    </xf>
    <xf numFmtId="0" fontId="12" fillId="0" borderId="0" xfId="0" applyFont="1" applyBorder="1" applyAlignment="1" applyProtection="1">
      <alignment vertical="center" shrinkToFit="1"/>
    </xf>
    <xf numFmtId="0" fontId="11" fillId="0" borderId="0" xfId="0" applyFont="1" applyBorder="1" applyAlignment="1" applyProtection="1">
      <alignment horizontal="center" vertical="center" shrinkToFit="1"/>
    </xf>
    <xf numFmtId="0" fontId="11" fillId="0" borderId="1" xfId="0" applyFont="1" applyBorder="1" applyAlignment="1" applyProtection="1">
      <alignment horizontal="center" vertical="center" shrinkToFit="1"/>
    </xf>
    <xf numFmtId="0" fontId="12" fillId="0" borderId="0" xfId="0" applyFont="1" applyBorder="1" applyAlignment="1" applyProtection="1">
      <alignment horizontal="left" vertical="center" shrinkToFit="1"/>
    </xf>
    <xf numFmtId="0" fontId="11" fillId="0" borderId="0" xfId="0" applyFont="1" applyBorder="1" applyAlignment="1" applyProtection="1">
      <alignment horizontal="left" vertical="center" shrinkToFit="1"/>
    </xf>
    <xf numFmtId="0" fontId="11" fillId="0" borderId="1" xfId="0" applyFont="1" applyBorder="1" applyAlignment="1" applyProtection="1">
      <alignment horizontal="left" vertical="center" shrinkToFit="1"/>
    </xf>
    <xf numFmtId="0" fontId="5" fillId="0" borderId="15" xfId="0" applyFont="1" applyBorder="1" applyAlignment="1" applyProtection="1">
      <alignment horizontal="center" vertical="center" shrinkToFit="1"/>
    </xf>
    <xf numFmtId="0" fontId="5" fillId="0" borderId="0" xfId="0" applyFont="1" applyBorder="1" applyAlignment="1" applyProtection="1">
      <alignment horizontal="left" vertical="justify"/>
    </xf>
    <xf numFmtId="0" fontId="18" fillId="0" borderId="0" xfId="0" applyFont="1" applyBorder="1" applyAlignment="1" applyProtection="1">
      <alignment horizontal="right" vertical="justify"/>
    </xf>
    <xf numFmtId="0" fontId="18" fillId="0" borderId="11" xfId="0" applyFont="1" applyBorder="1" applyAlignment="1" applyProtection="1">
      <alignment horizontal="right" vertical="justify"/>
    </xf>
    <xf numFmtId="0" fontId="5" fillId="0" borderId="0" xfId="0" applyFont="1" applyBorder="1" applyAlignment="1" applyProtection="1">
      <alignment horizontal="left" vertical="top" wrapText="1"/>
    </xf>
    <xf numFmtId="0" fontId="5" fillId="0" borderId="0" xfId="0" applyFont="1" applyBorder="1" applyAlignment="1" applyProtection="1">
      <alignment horizontal="left" vertical="center"/>
    </xf>
    <xf numFmtId="0" fontId="5" fillId="2" borderId="25" xfId="0" applyFont="1" applyFill="1" applyBorder="1" applyProtection="1">
      <alignment vertical="center"/>
    </xf>
    <xf numFmtId="0" fontId="2" fillId="3" borderId="35" xfId="0" applyFont="1" applyFill="1" applyBorder="1" applyAlignment="1" applyProtection="1">
      <alignment horizontal="center" vertical="center"/>
    </xf>
    <xf numFmtId="0" fontId="48" fillId="0" borderId="0" xfId="0" applyFont="1" applyProtection="1">
      <alignment vertical="center"/>
    </xf>
    <xf numFmtId="0" fontId="5" fillId="0" borderId="43" xfId="0" applyFont="1" applyBorder="1" applyAlignment="1" applyProtection="1">
      <alignment horizontal="center" vertical="center"/>
    </xf>
    <xf numFmtId="0" fontId="14" fillId="0" borderId="15" xfId="0" applyFont="1" applyBorder="1" applyAlignment="1" applyProtection="1">
      <alignment horizontal="center" vertical="center"/>
    </xf>
    <xf numFmtId="0" fontId="5" fillId="0" borderId="1" xfId="0" applyFont="1" applyBorder="1" applyAlignment="1" applyProtection="1">
      <alignment vertical="center"/>
    </xf>
    <xf numFmtId="0" fontId="5" fillId="0" borderId="0" xfId="0" applyFont="1" applyBorder="1" applyAlignment="1" applyProtection="1">
      <alignment vertical="top" wrapText="1"/>
    </xf>
    <xf numFmtId="0" fontId="0" fillId="0" borderId="1" xfId="0" applyBorder="1" applyAlignment="1" applyProtection="1">
      <alignment vertical="center"/>
    </xf>
    <xf numFmtId="179" fontId="5" fillId="0" borderId="10" xfId="0" applyNumberFormat="1" applyFont="1" applyFill="1" applyBorder="1" applyAlignment="1" applyProtection="1">
      <alignment horizontal="right" vertical="center"/>
    </xf>
    <xf numFmtId="181" fontId="14" fillId="0" borderId="9" xfId="0" applyNumberFormat="1" applyFont="1" applyBorder="1" applyAlignment="1" applyProtection="1">
      <alignment horizontal="center" vertical="center"/>
    </xf>
    <xf numFmtId="181" fontId="7" fillId="0" borderId="9" xfId="0" applyNumberFormat="1" applyFont="1" applyBorder="1" applyAlignment="1" applyProtection="1">
      <alignment horizontal="center" vertical="center"/>
    </xf>
    <xf numFmtId="181" fontId="14" fillId="0" borderId="0" xfId="0" applyNumberFormat="1" applyFont="1" applyBorder="1" applyAlignment="1" applyProtection="1">
      <alignment horizontal="center" vertical="center"/>
    </xf>
    <xf numFmtId="181" fontId="7" fillId="0" borderId="0" xfId="0" applyNumberFormat="1" applyFont="1" applyBorder="1" applyAlignment="1" applyProtection="1">
      <alignment horizontal="center" vertical="center"/>
    </xf>
    <xf numFmtId="180" fontId="5" fillId="0" borderId="0" xfId="0" applyNumberFormat="1" applyFont="1" applyFill="1" applyBorder="1" applyAlignment="1" applyProtection="1">
      <alignment horizontal="right" vertical="center"/>
    </xf>
    <xf numFmtId="0" fontId="11" fillId="0" borderId="0" xfId="0" applyFont="1" applyBorder="1" applyAlignment="1" applyProtection="1">
      <alignment vertical="center"/>
    </xf>
    <xf numFmtId="176" fontId="5" fillId="0" borderId="0" xfId="0" applyNumberFormat="1" applyFont="1" applyFill="1" applyBorder="1" applyAlignment="1" applyProtection="1">
      <alignment horizontal="right" vertical="center"/>
    </xf>
    <xf numFmtId="176" fontId="5" fillId="0" borderId="0" xfId="0" applyNumberFormat="1" applyFont="1" applyFill="1" applyBorder="1" applyAlignment="1" applyProtection="1">
      <alignment horizontal="center" vertical="center"/>
    </xf>
    <xf numFmtId="176" fontId="5" fillId="0" borderId="10" xfId="0" applyNumberFormat="1" applyFont="1" applyFill="1" applyBorder="1" applyAlignment="1" applyProtection="1">
      <alignment horizontal="right" vertical="center"/>
    </xf>
    <xf numFmtId="2" fontId="5" fillId="0" borderId="0" xfId="0" applyNumberFormat="1" applyFont="1" applyBorder="1" applyProtection="1">
      <alignment vertical="center"/>
    </xf>
    <xf numFmtId="0" fontId="0" fillId="0" borderId="2" xfId="0" applyBorder="1" applyProtection="1">
      <alignment vertical="center"/>
      <protection locked="0"/>
    </xf>
    <xf numFmtId="0" fontId="5" fillId="0" borderId="16" xfId="0" applyFont="1" applyBorder="1" applyAlignment="1" applyProtection="1">
      <alignment horizontal="center" vertical="center" shrinkToFit="1"/>
      <protection locked="0"/>
    </xf>
    <xf numFmtId="179" fontId="5" fillId="5" borderId="44" xfId="0" applyNumberFormat="1" applyFont="1" applyFill="1" applyBorder="1" applyAlignment="1" applyProtection="1">
      <alignment horizontal="center" vertical="center"/>
      <protection locked="0"/>
    </xf>
    <xf numFmtId="180" fontId="5" fillId="5" borderId="45" xfId="0" applyNumberFormat="1" applyFont="1" applyFill="1" applyBorder="1" applyAlignment="1" applyProtection="1">
      <alignment horizontal="center" vertical="center" shrinkToFit="1"/>
      <protection locked="0"/>
    </xf>
    <xf numFmtId="178" fontId="5" fillId="5" borderId="10" xfId="0" applyNumberFormat="1" applyFont="1" applyFill="1" applyBorder="1" applyAlignment="1" applyProtection="1">
      <alignment horizontal="right" vertical="center"/>
      <protection locked="0"/>
    </xf>
    <xf numFmtId="178" fontId="14" fillId="5" borderId="10" xfId="0" applyNumberFormat="1" applyFont="1" applyFill="1" applyBorder="1" applyAlignment="1" applyProtection="1">
      <alignment horizontal="center" vertical="center"/>
      <protection locked="0"/>
    </xf>
    <xf numFmtId="49" fontId="14" fillId="5" borderId="10" xfId="0" applyNumberFormat="1" applyFont="1" applyFill="1" applyBorder="1" applyAlignment="1" applyProtection="1">
      <alignment horizontal="center" vertical="center"/>
      <protection locked="0"/>
    </xf>
    <xf numFmtId="178" fontId="14" fillId="5" borderId="10" xfId="0" applyNumberFormat="1" applyFont="1" applyFill="1" applyBorder="1" applyAlignment="1" applyProtection="1">
      <alignment horizontal="right" vertical="center"/>
      <protection locked="0"/>
    </xf>
    <xf numFmtId="179" fontId="5" fillId="3" borderId="10" xfId="0" applyNumberFormat="1" applyFont="1" applyFill="1" applyBorder="1" applyAlignment="1" applyProtection="1">
      <alignment horizontal="center" vertical="center"/>
      <protection locked="0"/>
    </xf>
    <xf numFmtId="179" fontId="5" fillId="3" borderId="20" xfId="0" applyNumberFormat="1" applyFont="1" applyFill="1" applyBorder="1" applyAlignment="1" applyProtection="1">
      <alignment horizontal="center" vertical="center"/>
      <protection locked="0"/>
    </xf>
    <xf numFmtId="180" fontId="5" fillId="3" borderId="35" xfId="0" applyNumberFormat="1" applyFont="1" applyFill="1" applyBorder="1" applyAlignment="1" applyProtection="1">
      <alignment horizontal="center" vertical="center" shrinkToFit="1"/>
      <protection locked="0"/>
    </xf>
    <xf numFmtId="180" fontId="5" fillId="3" borderId="46" xfId="0" applyNumberFormat="1" applyFont="1" applyFill="1" applyBorder="1" applyAlignment="1" applyProtection="1">
      <alignment horizontal="center" vertical="center" shrinkToFit="1"/>
      <protection locked="0"/>
    </xf>
    <xf numFmtId="0" fontId="19" fillId="0" borderId="0" xfId="0" applyFont="1" applyBorder="1" applyAlignment="1" applyProtection="1">
      <alignment horizontal="center" vertical="center"/>
      <protection locked="0"/>
    </xf>
    <xf numFmtId="184" fontId="5" fillId="2" borderId="10" xfId="0" applyNumberFormat="1" applyFont="1" applyFill="1" applyBorder="1" applyAlignment="1" applyProtection="1">
      <alignment horizontal="right" vertical="center"/>
      <protection locked="0"/>
    </xf>
    <xf numFmtId="183" fontId="5" fillId="2" borderId="10" xfId="0" applyNumberFormat="1" applyFont="1" applyFill="1" applyBorder="1" applyAlignment="1" applyProtection="1">
      <alignment horizontal="right" vertical="center"/>
      <protection locked="0"/>
    </xf>
    <xf numFmtId="178" fontId="6" fillId="5" borderId="26" xfId="0" applyNumberFormat="1" applyFont="1" applyFill="1" applyBorder="1" applyAlignment="1" applyProtection="1">
      <alignment horizontal="right" vertical="center"/>
      <protection locked="0"/>
    </xf>
    <xf numFmtId="178" fontId="6" fillId="2" borderId="26" xfId="0" applyNumberFormat="1" applyFont="1" applyFill="1" applyBorder="1" applyAlignment="1" applyProtection="1">
      <alignment horizontal="right" vertical="center"/>
      <protection locked="0"/>
    </xf>
    <xf numFmtId="179" fontId="5" fillId="3" borderId="10" xfId="0" applyNumberFormat="1" applyFont="1" applyFill="1" applyBorder="1" applyAlignment="1" applyProtection="1">
      <alignment horizontal="center" vertical="center" shrinkToFit="1"/>
      <protection locked="0"/>
    </xf>
    <xf numFmtId="177" fontId="5" fillId="2" borderId="10" xfId="0" applyNumberFormat="1" applyFont="1" applyFill="1" applyBorder="1" applyAlignment="1" applyProtection="1">
      <alignment vertical="center"/>
      <protection locked="0"/>
    </xf>
    <xf numFmtId="184" fontId="5" fillId="5" borderId="10" xfId="0" applyNumberFormat="1" applyFont="1" applyFill="1" applyBorder="1" applyAlignment="1" applyProtection="1">
      <alignment vertical="center"/>
      <protection locked="0"/>
    </xf>
    <xf numFmtId="183" fontId="5" fillId="5" borderId="10" xfId="0" applyNumberFormat="1" applyFont="1" applyFill="1" applyBorder="1" applyAlignment="1" applyProtection="1">
      <alignment horizontal="right" vertical="center"/>
      <protection locked="0"/>
    </xf>
    <xf numFmtId="184" fontId="5" fillId="2" borderId="10" xfId="0" applyNumberFormat="1" applyFont="1" applyFill="1" applyBorder="1" applyAlignment="1" applyProtection="1">
      <alignment vertical="center"/>
      <protection locked="0"/>
    </xf>
    <xf numFmtId="180" fontId="5" fillId="0" borderId="0" xfId="0" applyNumberFormat="1" applyFont="1" applyBorder="1" applyAlignment="1" applyProtection="1">
      <alignment vertical="center"/>
      <protection locked="0"/>
    </xf>
    <xf numFmtId="179" fontId="5" fillId="0" borderId="0" xfId="0" applyNumberFormat="1" applyFont="1" applyBorder="1" applyAlignment="1" applyProtection="1">
      <alignment vertical="center"/>
      <protection locked="0"/>
    </xf>
    <xf numFmtId="0" fontId="6" fillId="2" borderId="26" xfId="0" applyFont="1" applyFill="1" applyBorder="1" applyAlignment="1" applyProtection="1">
      <alignment horizontal="center" vertical="center" shrinkToFit="1"/>
      <protection locked="0"/>
    </xf>
    <xf numFmtId="0" fontId="6" fillId="2" borderId="27" xfId="0" applyFont="1" applyFill="1" applyBorder="1" applyAlignment="1" applyProtection="1">
      <alignment horizontal="center" vertical="center" shrinkToFit="1"/>
      <protection locked="0"/>
    </xf>
    <xf numFmtId="184" fontId="7" fillId="0" borderId="23" xfId="0" applyNumberFormat="1" applyFont="1" applyBorder="1" applyAlignment="1" applyProtection="1">
      <alignment horizontal="center" vertical="center" wrapText="1"/>
    </xf>
    <xf numFmtId="184" fontId="7" fillId="0" borderId="14" xfId="0" applyNumberFormat="1" applyFont="1" applyBorder="1" applyAlignment="1" applyProtection="1">
      <alignment horizontal="center" vertical="center" wrapText="1"/>
    </xf>
    <xf numFmtId="0" fontId="6" fillId="0" borderId="25" xfId="0" applyFont="1" applyFill="1" applyBorder="1" applyAlignment="1" applyProtection="1">
      <alignment horizontal="center" vertical="center" wrapText="1" shrinkToFit="1"/>
      <protection locked="0"/>
    </xf>
    <xf numFmtId="0" fontId="6" fillId="0" borderId="28" xfId="0" applyFont="1" applyFill="1" applyBorder="1" applyAlignment="1" applyProtection="1">
      <alignment horizontal="center" vertical="center" wrapText="1" shrinkToFit="1"/>
      <protection locked="0"/>
    </xf>
    <xf numFmtId="0" fontId="34" fillId="4" borderId="32" xfId="0" applyNumberFormat="1" applyFont="1" applyFill="1" applyBorder="1" applyAlignment="1" applyProtection="1">
      <alignment horizontal="center" vertical="center" wrapText="1"/>
    </xf>
    <xf numFmtId="0" fontId="34" fillId="4" borderId="33" xfId="0" applyNumberFormat="1" applyFont="1" applyFill="1" applyBorder="1" applyAlignment="1" applyProtection="1">
      <alignment horizontal="center" vertical="center" wrapText="1"/>
    </xf>
    <xf numFmtId="195" fontId="34" fillId="0" borderId="47" xfId="0" applyNumberFormat="1" applyFont="1" applyBorder="1" applyAlignment="1" applyProtection="1">
      <alignment horizontal="center" vertical="center"/>
    </xf>
    <xf numFmtId="195" fontId="34" fillId="0" borderId="31" xfId="0" applyNumberFormat="1" applyFont="1" applyBorder="1" applyAlignment="1" applyProtection="1">
      <alignment horizontal="center" vertical="center"/>
    </xf>
    <xf numFmtId="0" fontId="11" fillId="4" borderId="40" xfId="0" applyFont="1" applyFill="1" applyBorder="1" applyAlignment="1" applyProtection="1">
      <alignment horizontal="center" vertical="center" wrapText="1"/>
    </xf>
    <xf numFmtId="0" fontId="11" fillId="4" borderId="17" xfId="0" applyFont="1" applyFill="1" applyBorder="1" applyAlignment="1" applyProtection="1">
      <alignment horizontal="center" vertical="center" wrapText="1"/>
    </xf>
    <xf numFmtId="183" fontId="7" fillId="0" borderId="21" xfId="0" applyNumberFormat="1" applyFont="1" applyBorder="1" applyAlignment="1" applyProtection="1">
      <alignment horizontal="center" vertical="center" wrapText="1"/>
    </xf>
    <xf numFmtId="183" fontId="7" fillId="0" borderId="14" xfId="0" applyNumberFormat="1" applyFont="1" applyBorder="1" applyAlignment="1" applyProtection="1">
      <alignment horizontal="center" vertical="center" wrapText="1"/>
    </xf>
    <xf numFmtId="0" fontId="12" fillId="4" borderId="26" xfId="0" applyFont="1" applyFill="1" applyBorder="1" applyAlignment="1" applyProtection="1">
      <alignment horizontal="center" vertical="center" wrapText="1"/>
    </xf>
    <xf numFmtId="0" fontId="12" fillId="4" borderId="25" xfId="0" applyFont="1" applyFill="1" applyBorder="1" applyAlignment="1" applyProtection="1">
      <alignment horizontal="center" vertical="center" wrapText="1"/>
    </xf>
    <xf numFmtId="0" fontId="5" fillId="0" borderId="26" xfId="0" applyFont="1" applyFill="1" applyBorder="1" applyAlignment="1" applyProtection="1">
      <alignment horizontal="center" vertical="center" shrinkToFit="1"/>
    </xf>
    <xf numFmtId="0" fontId="5" fillId="0" borderId="25" xfId="0" applyFont="1" applyFill="1" applyBorder="1" applyAlignment="1" applyProtection="1">
      <alignment horizontal="center" vertical="center" shrinkToFit="1"/>
    </xf>
    <xf numFmtId="0" fontId="12" fillId="0" borderId="26" xfId="0" applyFont="1" applyBorder="1" applyAlignment="1" applyProtection="1">
      <alignment horizontal="center" vertical="center" shrinkToFit="1"/>
    </xf>
    <xf numFmtId="0" fontId="12" fillId="0" borderId="28" xfId="0" applyFont="1" applyBorder="1" applyAlignment="1" applyProtection="1">
      <alignment horizontal="center" vertical="center" shrinkToFit="1"/>
    </xf>
    <xf numFmtId="31" fontId="5" fillId="0" borderId="25" xfId="0" applyNumberFormat="1" applyFont="1" applyBorder="1" applyAlignment="1" applyProtection="1">
      <alignment horizontal="center" vertical="center"/>
      <protection locked="0"/>
    </xf>
    <xf numFmtId="0" fontId="6" fillId="2" borderId="28" xfId="0" applyFont="1" applyFill="1" applyBorder="1" applyAlignment="1" applyProtection="1">
      <alignment horizontal="center" vertical="center" shrinkToFit="1"/>
      <protection locked="0"/>
    </xf>
    <xf numFmtId="0" fontId="11" fillId="4" borderId="26" xfId="0" applyFont="1" applyFill="1" applyBorder="1" applyAlignment="1" applyProtection="1">
      <alignment horizontal="center" vertical="center" wrapText="1"/>
    </xf>
    <xf numFmtId="0" fontId="11" fillId="4" borderId="25" xfId="0" applyFont="1" applyFill="1" applyBorder="1" applyAlignment="1" applyProtection="1">
      <alignment horizontal="center" vertical="center" wrapText="1"/>
    </xf>
    <xf numFmtId="0" fontId="5" fillId="0" borderId="32" xfId="0" applyFont="1" applyBorder="1" applyAlignment="1" applyProtection="1">
      <alignment horizontal="center" vertical="center" wrapText="1"/>
    </xf>
    <xf numFmtId="0" fontId="5" fillId="0" borderId="42"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47"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4" borderId="64" xfId="0" applyFont="1" applyFill="1" applyBorder="1" applyAlignment="1" applyProtection="1">
      <alignment horizontal="center" vertical="center" wrapText="1"/>
    </xf>
    <xf numFmtId="0" fontId="5" fillId="4" borderId="19" xfId="0" applyFont="1" applyFill="1" applyBorder="1" applyAlignment="1" applyProtection="1">
      <alignment horizontal="center" vertical="center" wrapText="1"/>
    </xf>
    <xf numFmtId="0" fontId="5" fillId="0" borderId="26" xfId="0" applyFont="1" applyBorder="1" applyAlignment="1" applyProtection="1">
      <alignment horizontal="center" vertical="center" shrinkToFit="1"/>
    </xf>
    <xf numFmtId="0" fontId="5" fillId="0" borderId="25" xfId="0" applyFont="1" applyBorder="1" applyAlignment="1" applyProtection="1">
      <alignment horizontal="center" vertical="center" shrinkToFit="1"/>
    </xf>
    <xf numFmtId="0" fontId="5" fillId="0" borderId="28" xfId="0" applyFont="1" applyBorder="1" applyAlignment="1" applyProtection="1">
      <alignment horizontal="center" vertical="center" shrinkToFit="1"/>
    </xf>
    <xf numFmtId="0" fontId="5" fillId="0" borderId="48" xfId="0" applyFont="1" applyFill="1" applyBorder="1" applyAlignment="1" applyProtection="1">
      <alignment horizontal="center" vertical="center" shrinkToFit="1"/>
    </xf>
    <xf numFmtId="0" fontId="5" fillId="0" borderId="41" xfId="0" applyFont="1" applyFill="1" applyBorder="1" applyAlignment="1" applyProtection="1">
      <alignment horizontal="center" vertical="center" shrinkToFit="1"/>
    </xf>
    <xf numFmtId="184" fontId="7" fillId="0" borderId="24" xfId="0" applyNumberFormat="1" applyFont="1" applyBorder="1" applyAlignment="1" applyProtection="1">
      <alignment horizontal="center" vertical="center" wrapText="1"/>
    </xf>
    <xf numFmtId="0" fontId="15" fillId="0" borderId="50" xfId="0" applyFont="1" applyBorder="1" applyAlignment="1" applyProtection="1">
      <alignment horizontal="center" vertical="center"/>
    </xf>
    <xf numFmtId="0" fontId="15" fillId="0" borderId="14" xfId="0" applyFont="1" applyBorder="1" applyAlignment="1" applyProtection="1">
      <alignment horizontal="center" vertical="center"/>
    </xf>
    <xf numFmtId="0" fontId="5" fillId="0" borderId="23" xfId="0" applyFont="1" applyBorder="1" applyAlignment="1" applyProtection="1">
      <alignment horizontal="center" vertical="center" shrinkToFit="1"/>
    </xf>
    <xf numFmtId="0" fontId="5" fillId="0" borderId="24" xfId="0" applyFont="1" applyBorder="1" applyAlignment="1" applyProtection="1">
      <alignment horizontal="center" vertical="center" shrinkToFit="1"/>
    </xf>
    <xf numFmtId="0" fontId="5" fillId="0" borderId="14" xfId="0" applyFont="1" applyBorder="1" applyAlignment="1" applyProtection="1">
      <alignment horizontal="center" vertical="center" shrinkToFit="1"/>
    </xf>
    <xf numFmtId="0" fontId="5" fillId="2" borderId="26" xfId="0" applyFont="1" applyFill="1" applyBorder="1" applyAlignment="1" applyProtection="1">
      <alignment horizontal="center" vertical="center"/>
      <protection locked="0"/>
    </xf>
    <xf numFmtId="0" fontId="5" fillId="2" borderId="25" xfId="0" applyFont="1" applyFill="1" applyBorder="1" applyAlignment="1" applyProtection="1">
      <alignment horizontal="center" vertical="center"/>
      <protection locked="0"/>
    </xf>
    <xf numFmtId="176" fontId="14" fillId="2" borderId="26" xfId="0" applyNumberFormat="1" applyFont="1" applyFill="1" applyBorder="1" applyAlignment="1" applyProtection="1">
      <alignment horizontal="center" vertical="center"/>
      <protection locked="0"/>
    </xf>
    <xf numFmtId="176" fontId="14" fillId="2" borderId="25" xfId="0" applyNumberFormat="1" applyFont="1" applyFill="1" applyBorder="1" applyAlignment="1" applyProtection="1">
      <alignment horizontal="center" vertical="center"/>
      <protection locked="0"/>
    </xf>
    <xf numFmtId="0" fontId="5" fillId="0" borderId="22" xfId="0" applyFont="1" applyBorder="1" applyAlignment="1" applyProtection="1">
      <alignment horizontal="center" vertical="center" wrapText="1"/>
    </xf>
    <xf numFmtId="0" fontId="5" fillId="0" borderId="37" xfId="0" applyFont="1" applyBorder="1" applyAlignment="1" applyProtection="1">
      <alignment horizontal="center" vertical="center" wrapText="1"/>
    </xf>
    <xf numFmtId="0" fontId="5" fillId="0" borderId="38" xfId="0" applyFont="1" applyBorder="1" applyAlignment="1" applyProtection="1">
      <alignment horizontal="center" vertical="center" wrapText="1"/>
    </xf>
    <xf numFmtId="0" fontId="5" fillId="0" borderId="50" xfId="0" applyFont="1" applyBorder="1" applyAlignment="1" applyProtection="1">
      <alignment horizontal="center" vertical="center" shrinkToFit="1"/>
    </xf>
    <xf numFmtId="0" fontId="0" fillId="0" borderId="26" xfId="0" applyFont="1" applyBorder="1" applyAlignment="1" applyProtection="1">
      <alignment horizontal="left" vertical="center" wrapText="1"/>
    </xf>
    <xf numFmtId="0" fontId="2" fillId="0" borderId="25" xfId="0" applyFont="1" applyBorder="1" applyAlignment="1" applyProtection="1">
      <alignment horizontal="left" vertical="center" wrapText="1"/>
    </xf>
    <xf numFmtId="0" fontId="2" fillId="0" borderId="28" xfId="0" applyFont="1" applyBorder="1" applyAlignment="1" applyProtection="1">
      <alignment horizontal="left" vertical="center" wrapText="1"/>
    </xf>
    <xf numFmtId="0" fontId="5" fillId="0" borderId="26" xfId="0" applyFont="1" applyBorder="1" applyAlignment="1" applyProtection="1">
      <alignment horizontal="left" vertical="center"/>
    </xf>
    <xf numFmtId="0" fontId="5" fillId="0" borderId="25" xfId="0" applyFont="1" applyBorder="1" applyAlignment="1" applyProtection="1">
      <alignment horizontal="left" vertical="center"/>
    </xf>
    <xf numFmtId="0" fontId="0" fillId="0" borderId="25" xfId="0" applyBorder="1" applyAlignment="1" applyProtection="1">
      <alignment horizontal="left" vertical="center"/>
    </xf>
    <xf numFmtId="0" fontId="0" fillId="0" borderId="28" xfId="0" applyBorder="1" applyAlignment="1" applyProtection="1">
      <alignment horizontal="left" vertical="center"/>
    </xf>
    <xf numFmtId="0" fontId="0" fillId="0" borderId="40" xfId="0" applyBorder="1" applyAlignment="1" applyProtection="1">
      <alignment horizontal="left" vertical="center" wrapText="1"/>
    </xf>
    <xf numFmtId="0" fontId="0" fillId="0" borderId="15" xfId="0" applyBorder="1" applyAlignment="1" applyProtection="1">
      <alignment horizontal="left" vertical="center" wrapText="1"/>
    </xf>
    <xf numFmtId="0" fontId="0" fillId="0" borderId="13"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47" xfId="0" applyBorder="1" applyAlignment="1" applyProtection="1">
      <alignment horizontal="left" vertical="center" wrapText="1"/>
    </xf>
    <xf numFmtId="0" fontId="0" fillId="0" borderId="49" xfId="0" applyBorder="1" applyAlignment="1" applyProtection="1">
      <alignment horizontal="left" vertical="center" wrapText="1"/>
    </xf>
    <xf numFmtId="0" fontId="11" fillId="0" borderId="26" xfId="0" applyFont="1" applyFill="1" applyBorder="1" applyAlignment="1" applyProtection="1">
      <alignment horizontal="center" vertical="center" wrapText="1" shrinkToFit="1"/>
    </xf>
    <xf numFmtId="0" fontId="11" fillId="0" borderId="28" xfId="0" applyFont="1" applyBorder="1" applyAlignment="1" applyProtection="1">
      <alignment horizontal="center" vertical="center" shrinkToFit="1"/>
    </xf>
    <xf numFmtId="0" fontId="2" fillId="0" borderId="49" xfId="0" applyFont="1" applyBorder="1" applyAlignment="1" applyProtection="1">
      <alignment horizontal="left" vertical="center" wrapText="1"/>
    </xf>
    <xf numFmtId="0" fontId="2" fillId="0" borderId="19" xfId="0" applyFont="1" applyBorder="1" applyAlignment="1" applyProtection="1">
      <alignment horizontal="left" vertical="center" wrapText="1"/>
    </xf>
    <xf numFmtId="0" fontId="5" fillId="0" borderId="23" xfId="0" applyFont="1" applyBorder="1" applyAlignment="1" applyProtection="1">
      <alignment horizontal="center" vertical="center"/>
    </xf>
    <xf numFmtId="0" fontId="5" fillId="0" borderId="62" xfId="0" applyFont="1" applyBorder="1" applyAlignment="1" applyProtection="1">
      <alignment horizontal="center" vertical="center"/>
    </xf>
    <xf numFmtId="0" fontId="14" fillId="5" borderId="32" xfId="0" applyFont="1" applyFill="1" applyBorder="1" applyAlignment="1" applyProtection="1">
      <alignment horizontal="center" vertical="center"/>
      <protection locked="0"/>
    </xf>
    <xf numFmtId="0" fontId="14" fillId="5" borderId="18" xfId="0" applyFont="1" applyFill="1" applyBorder="1" applyAlignment="1" applyProtection="1">
      <alignment horizontal="center" vertical="center"/>
      <protection locked="0"/>
    </xf>
    <xf numFmtId="0" fontId="14" fillId="5" borderId="33" xfId="0" applyFont="1" applyFill="1" applyBorder="1" applyAlignment="1" applyProtection="1">
      <alignment horizontal="center" vertical="center"/>
      <protection locked="0"/>
    </xf>
    <xf numFmtId="0" fontId="4" fillId="5" borderId="13" xfId="0" applyFont="1" applyFill="1" applyBorder="1" applyAlignment="1" applyProtection="1">
      <alignment horizontal="center" vertical="center"/>
      <protection locked="0"/>
    </xf>
    <xf numFmtId="0" fontId="4" fillId="5" borderId="0" xfId="0" applyFont="1" applyFill="1" applyBorder="1" applyAlignment="1" applyProtection="1">
      <alignment horizontal="center" vertical="center"/>
      <protection locked="0"/>
    </xf>
    <xf numFmtId="0" fontId="4" fillId="5" borderId="1" xfId="0" applyFont="1" applyFill="1" applyBorder="1" applyAlignment="1" applyProtection="1">
      <alignment horizontal="center" vertical="center"/>
      <protection locked="0"/>
    </xf>
    <xf numFmtId="31" fontId="2" fillId="2" borderId="59" xfId="0" applyNumberFormat="1" applyFont="1" applyFill="1" applyBorder="1" applyAlignment="1" applyProtection="1">
      <alignment horizontal="center" vertical="center" wrapText="1"/>
      <protection locked="0"/>
    </xf>
    <xf numFmtId="0" fontId="2" fillId="2" borderId="60" xfId="0" applyFont="1" applyFill="1" applyBorder="1" applyAlignment="1" applyProtection="1">
      <alignment horizontal="center" vertical="center"/>
      <protection locked="0"/>
    </xf>
    <xf numFmtId="0" fontId="2" fillId="2" borderId="61" xfId="0" applyFont="1" applyFill="1" applyBorder="1" applyAlignment="1" applyProtection="1">
      <alignment horizontal="center" vertical="center"/>
      <protection locked="0"/>
    </xf>
    <xf numFmtId="0" fontId="0" fillId="7" borderId="36" xfId="0" applyFont="1" applyFill="1" applyBorder="1" applyAlignment="1" applyProtection="1">
      <alignment horizontal="center" vertical="center" wrapText="1"/>
    </xf>
    <xf numFmtId="0" fontId="0" fillId="7" borderId="37" xfId="0" applyFont="1" applyFill="1" applyBorder="1" applyAlignment="1" applyProtection="1">
      <alignment horizontal="center" vertical="center" wrapText="1"/>
    </xf>
    <xf numFmtId="0" fontId="0" fillId="7" borderId="38" xfId="0" applyFont="1" applyFill="1" applyBorder="1" applyAlignment="1" applyProtection="1">
      <alignment horizontal="center" vertical="center" wrapText="1"/>
    </xf>
    <xf numFmtId="0" fontId="34" fillId="4" borderId="32" xfId="0" applyFont="1" applyFill="1" applyBorder="1" applyAlignment="1" applyProtection="1">
      <alignment horizontal="center" vertical="center" shrinkToFit="1"/>
    </xf>
    <xf numFmtId="0" fontId="34" fillId="4" borderId="33" xfId="0" applyFont="1" applyFill="1" applyBorder="1" applyAlignment="1" applyProtection="1">
      <alignment horizontal="center" vertical="center" shrinkToFit="1"/>
    </xf>
    <xf numFmtId="0" fontId="11" fillId="0" borderId="26" xfId="0" applyFont="1" applyBorder="1" applyAlignment="1" applyProtection="1">
      <alignment horizontal="center" vertical="center"/>
    </xf>
    <xf numFmtId="0" fontId="11" fillId="0" borderId="27" xfId="0" applyFont="1" applyBorder="1" applyAlignment="1" applyProtection="1">
      <alignment horizontal="center" vertical="center"/>
    </xf>
    <xf numFmtId="179" fontId="7" fillId="0" borderId="23" xfId="0" applyNumberFormat="1" applyFont="1" applyFill="1" applyBorder="1" applyAlignment="1" applyProtection="1">
      <alignment horizontal="center" vertical="center"/>
    </xf>
    <xf numFmtId="179" fontId="7" fillId="0" borderId="24" xfId="0" applyNumberFormat="1" applyFont="1" applyFill="1" applyBorder="1" applyAlignment="1" applyProtection="1">
      <alignment horizontal="center" vertical="center"/>
    </xf>
    <xf numFmtId="179" fontId="7" fillId="0" borderId="14" xfId="0" applyNumberFormat="1" applyFont="1" applyFill="1" applyBorder="1" applyAlignment="1" applyProtection="1">
      <alignment horizontal="center" vertical="center"/>
    </xf>
    <xf numFmtId="0" fontId="34" fillId="4" borderId="13" xfId="0" applyFont="1" applyFill="1" applyBorder="1" applyAlignment="1" applyProtection="1">
      <alignment horizontal="center" vertical="center" shrinkToFit="1"/>
    </xf>
    <xf numFmtId="0" fontId="34" fillId="4" borderId="1" xfId="0" applyFont="1" applyFill="1" applyBorder="1" applyAlignment="1" applyProtection="1">
      <alignment horizontal="center" vertical="center" shrinkToFit="1"/>
    </xf>
    <xf numFmtId="0" fontId="5" fillId="0" borderId="25" xfId="0" applyFont="1" applyBorder="1" applyAlignment="1" applyProtection="1">
      <alignment horizontal="center" vertical="center"/>
    </xf>
    <xf numFmtId="0" fontId="0" fillId="0" borderId="47" xfId="0" applyFont="1" applyBorder="1" applyAlignment="1" applyProtection="1">
      <alignment horizontal="left" vertical="center" wrapText="1"/>
    </xf>
    <xf numFmtId="0" fontId="5" fillId="0" borderId="32" xfId="0" applyFont="1" applyBorder="1" applyAlignment="1" applyProtection="1">
      <alignment horizontal="left" vertical="center" wrapText="1"/>
    </xf>
    <xf numFmtId="0" fontId="5" fillId="0" borderId="18" xfId="0" applyFont="1" applyBorder="1" applyAlignment="1" applyProtection="1">
      <alignment horizontal="left" vertical="center" wrapText="1"/>
    </xf>
    <xf numFmtId="0" fontId="5" fillId="0" borderId="42" xfId="0" applyFont="1" applyBorder="1" applyAlignment="1" applyProtection="1">
      <alignment horizontal="left" vertical="center" wrapText="1"/>
    </xf>
    <xf numFmtId="0" fontId="5" fillId="0" borderId="13"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11" xfId="0" applyFont="1" applyBorder="1" applyAlignment="1" applyProtection="1">
      <alignment horizontal="left" vertical="center" wrapText="1"/>
    </xf>
    <xf numFmtId="0" fontId="5" fillId="0" borderId="47" xfId="0" applyFont="1" applyBorder="1" applyAlignment="1" applyProtection="1">
      <alignment horizontal="left" vertical="center" wrapText="1"/>
    </xf>
    <xf numFmtId="0" fontId="5" fillId="0" borderId="49" xfId="0" applyFont="1" applyBorder="1" applyAlignment="1" applyProtection="1">
      <alignment horizontal="left" vertical="center" wrapText="1"/>
    </xf>
    <xf numFmtId="0" fontId="5" fillId="0" borderId="19" xfId="0" applyFont="1" applyBorder="1" applyAlignment="1" applyProtection="1">
      <alignment horizontal="left" vertical="center" wrapText="1"/>
    </xf>
    <xf numFmtId="0" fontId="0" fillId="0" borderId="23" xfId="0" applyFont="1" applyBorder="1" applyAlignment="1" applyProtection="1">
      <alignment horizontal="left" vertical="center" wrapText="1"/>
    </xf>
    <xf numFmtId="0" fontId="2" fillId="0" borderId="24" xfId="0" applyFont="1" applyBorder="1" applyAlignment="1" applyProtection="1">
      <alignment horizontal="left" vertical="center" wrapText="1"/>
    </xf>
    <xf numFmtId="0" fontId="2" fillId="0" borderId="14" xfId="0" applyFont="1" applyBorder="1" applyAlignment="1" applyProtection="1">
      <alignment horizontal="left" vertical="center" wrapText="1"/>
    </xf>
    <xf numFmtId="0" fontId="0" fillId="0" borderId="23" xfId="0" applyBorder="1" applyAlignment="1" applyProtection="1">
      <alignment horizontal="left" vertical="center" wrapText="1"/>
    </xf>
    <xf numFmtId="0" fontId="2" fillId="0" borderId="62" xfId="0" applyFont="1" applyBorder="1" applyAlignment="1" applyProtection="1">
      <alignment horizontal="left" vertical="center" wrapText="1"/>
    </xf>
    <xf numFmtId="0" fontId="5" fillId="0" borderId="63" xfId="0" applyFont="1" applyBorder="1" applyAlignment="1" applyProtection="1">
      <alignment horizontal="center" vertical="center" wrapText="1"/>
    </xf>
    <xf numFmtId="0" fontId="15" fillId="0" borderId="23" xfId="0" applyFont="1" applyFill="1" applyBorder="1" applyAlignment="1" applyProtection="1">
      <alignment horizontal="center" vertical="center"/>
    </xf>
    <xf numFmtId="0" fontId="15" fillId="0" borderId="24" xfId="0" applyFont="1" applyFill="1" applyBorder="1" applyAlignment="1" applyProtection="1">
      <alignment horizontal="center" vertical="center"/>
    </xf>
    <xf numFmtId="0" fontId="15" fillId="0" borderId="14" xfId="0" applyFont="1" applyFill="1" applyBorder="1" applyAlignment="1" applyProtection="1">
      <alignment horizontal="center" vertical="center"/>
    </xf>
    <xf numFmtId="0" fontId="3" fillId="0" borderId="26" xfId="0" applyFont="1" applyBorder="1" applyAlignment="1" applyProtection="1">
      <alignment horizontal="center" vertical="center"/>
    </xf>
    <xf numFmtId="0" fontId="3" fillId="0" borderId="27" xfId="0" applyFont="1" applyBorder="1" applyAlignment="1" applyProtection="1">
      <alignment horizontal="center" vertical="center"/>
    </xf>
    <xf numFmtId="0" fontId="40" fillId="0" borderId="39" xfId="0" applyFont="1" applyFill="1" applyBorder="1" applyAlignment="1" applyProtection="1">
      <alignment horizontal="center" vertical="top" wrapText="1"/>
    </xf>
    <xf numFmtId="0" fontId="40" fillId="0" borderId="3" xfId="0" applyFont="1" applyFill="1" applyBorder="1" applyAlignment="1" applyProtection="1">
      <alignment horizontal="center" vertical="top" wrapText="1"/>
    </xf>
    <xf numFmtId="0" fontId="34" fillId="4" borderId="47" xfId="0" applyFont="1" applyFill="1" applyBorder="1" applyAlignment="1" applyProtection="1">
      <alignment horizontal="center" vertical="center" shrinkToFit="1"/>
    </xf>
    <xf numFmtId="0" fontId="34" fillId="4" borderId="31" xfId="0" applyFont="1" applyFill="1" applyBorder="1" applyAlignment="1" applyProtection="1">
      <alignment horizontal="center" vertical="center" shrinkToFit="1"/>
    </xf>
    <xf numFmtId="0" fontId="5" fillId="0" borderId="26" xfId="0" applyFont="1" applyFill="1" applyBorder="1" applyAlignment="1" applyProtection="1">
      <alignment horizontal="left" vertical="center"/>
    </xf>
    <xf numFmtId="0" fontId="5" fillId="0" borderId="25" xfId="0" applyFont="1" applyFill="1" applyBorder="1" applyAlignment="1" applyProtection="1">
      <alignment horizontal="left" vertical="center"/>
    </xf>
    <xf numFmtId="0" fontId="40" fillId="4" borderId="32" xfId="0" applyFont="1" applyFill="1" applyBorder="1" applyAlignment="1" applyProtection="1">
      <alignment horizontal="center" vertical="center" wrapText="1"/>
    </xf>
    <xf numFmtId="0" fontId="40" fillId="4" borderId="33" xfId="0" applyFont="1" applyFill="1" applyBorder="1" applyAlignment="1" applyProtection="1">
      <alignment horizontal="center" vertical="center" wrapText="1"/>
    </xf>
    <xf numFmtId="0" fontId="11" fillId="4" borderId="32" xfId="0" applyNumberFormat="1" applyFont="1" applyFill="1" applyBorder="1" applyAlignment="1" applyProtection="1">
      <alignment horizontal="center" vertical="center" wrapText="1"/>
    </xf>
    <xf numFmtId="0" fontId="11" fillId="4" borderId="33" xfId="0" applyNumberFormat="1"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xf>
    <xf numFmtId="0" fontId="5" fillId="0" borderId="62" xfId="0" applyFont="1" applyFill="1" applyBorder="1" applyAlignment="1" applyProtection="1">
      <alignment horizontal="center" vertical="center"/>
    </xf>
    <xf numFmtId="180" fontId="7" fillId="0" borderId="23" xfId="0" applyNumberFormat="1" applyFont="1" applyFill="1" applyBorder="1" applyAlignment="1" applyProtection="1">
      <alignment horizontal="center" vertical="center"/>
    </xf>
    <xf numFmtId="180" fontId="7" fillId="0" borderId="62" xfId="0" applyNumberFormat="1" applyFont="1" applyFill="1" applyBorder="1" applyAlignment="1" applyProtection="1">
      <alignment horizontal="center" vertical="center"/>
    </xf>
    <xf numFmtId="0" fontId="15" fillId="0" borderId="62" xfId="0" applyFont="1" applyFill="1" applyBorder="1" applyAlignment="1" applyProtection="1">
      <alignment horizontal="center" vertical="center"/>
    </xf>
    <xf numFmtId="0" fontId="5" fillId="0" borderId="39" xfId="0" applyFont="1" applyBorder="1" applyAlignment="1" applyProtection="1">
      <alignment horizontal="left" vertical="center" wrapText="1"/>
    </xf>
    <xf numFmtId="0" fontId="5" fillId="0" borderId="2" xfId="0" applyFont="1" applyBorder="1" applyAlignment="1" applyProtection="1">
      <alignment horizontal="left" vertical="center" wrapText="1"/>
    </xf>
    <xf numFmtId="0" fontId="5" fillId="0" borderId="6" xfId="0" applyFont="1" applyBorder="1" applyAlignment="1" applyProtection="1">
      <alignment horizontal="left" vertical="center" wrapText="1"/>
    </xf>
    <xf numFmtId="0" fontId="5" fillId="0" borderId="23" xfId="0" applyFont="1" applyFill="1" applyBorder="1" applyAlignment="1" applyProtection="1">
      <alignment horizontal="center" vertical="center" shrinkToFit="1"/>
    </xf>
    <xf numFmtId="0" fontId="5" fillId="0" borderId="24" xfId="0" applyFont="1" applyFill="1" applyBorder="1" applyAlignment="1" applyProtection="1">
      <alignment horizontal="center" vertical="center" shrinkToFit="1"/>
    </xf>
    <xf numFmtId="0" fontId="5" fillId="0" borderId="14" xfId="0" applyFont="1" applyFill="1" applyBorder="1" applyAlignment="1" applyProtection="1">
      <alignment horizontal="center" vertical="center" shrinkToFit="1"/>
    </xf>
    <xf numFmtId="0" fontId="0" fillId="0" borderId="16" xfId="0" applyBorder="1" applyAlignment="1" applyProtection="1">
      <alignment vertical="center"/>
      <protection locked="0"/>
    </xf>
    <xf numFmtId="0" fontId="0" fillId="2" borderId="40" xfId="0" applyFill="1" applyBorder="1" applyAlignment="1" applyProtection="1">
      <alignment horizontal="center" vertical="center"/>
      <protection locked="0"/>
    </xf>
    <xf numFmtId="0" fontId="0" fillId="2" borderId="15" xfId="0" applyFill="1" applyBorder="1" applyAlignment="1" applyProtection="1">
      <alignment vertical="center"/>
      <protection locked="0"/>
    </xf>
    <xf numFmtId="0" fontId="0" fillId="2" borderId="17" xfId="0" applyFill="1" applyBorder="1" applyAlignment="1" applyProtection="1">
      <alignment vertical="center"/>
      <protection locked="0"/>
    </xf>
    <xf numFmtId="0" fontId="0" fillId="0" borderId="47" xfId="0" applyBorder="1" applyAlignment="1" applyProtection="1">
      <alignment vertical="center"/>
      <protection locked="0"/>
    </xf>
    <xf numFmtId="0" fontId="0" fillId="0" borderId="49" xfId="0" applyBorder="1" applyAlignment="1" applyProtection="1">
      <alignment vertical="center"/>
      <protection locked="0"/>
    </xf>
    <xf numFmtId="0" fontId="0" fillId="0" borderId="31" xfId="0" applyBorder="1" applyAlignment="1" applyProtection="1">
      <alignment vertical="center"/>
      <protection locked="0"/>
    </xf>
    <xf numFmtId="31" fontId="5" fillId="0" borderId="50" xfId="0" applyNumberFormat="1" applyFont="1" applyBorder="1" applyAlignment="1" applyProtection="1">
      <alignment horizontal="left" vertical="center"/>
      <protection locked="0"/>
    </xf>
    <xf numFmtId="0" fontId="0" fillId="0" borderId="14" xfId="0" applyBorder="1" applyAlignment="1" applyProtection="1">
      <alignment vertical="center"/>
      <protection locked="0"/>
    </xf>
    <xf numFmtId="0" fontId="36" fillId="2" borderId="26" xfId="0" applyFont="1" applyFill="1" applyBorder="1" applyAlignment="1" applyProtection="1">
      <alignment horizontal="center" vertical="center" shrinkToFit="1"/>
      <protection locked="0"/>
    </xf>
    <xf numFmtId="0" fontId="36" fillId="2" borderId="27" xfId="0" applyFont="1" applyFill="1" applyBorder="1" applyAlignment="1" applyProtection="1">
      <alignment horizontal="center" vertical="center" shrinkToFit="1"/>
      <protection locked="0"/>
    </xf>
    <xf numFmtId="0" fontId="5" fillId="5" borderId="32" xfId="0" applyFont="1" applyFill="1" applyBorder="1" applyAlignment="1" applyProtection="1">
      <alignment horizontal="left" vertical="center"/>
      <protection locked="0"/>
    </xf>
    <xf numFmtId="0" fontId="5" fillId="5" borderId="18" xfId="0" applyFont="1"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0" fillId="5" borderId="33" xfId="0" applyFill="1" applyBorder="1" applyAlignment="1" applyProtection="1">
      <alignment horizontal="left" vertical="center"/>
      <protection locked="0"/>
    </xf>
    <xf numFmtId="0" fontId="0" fillId="2" borderId="25" xfId="0" applyFill="1" applyBorder="1" applyAlignment="1" applyProtection="1">
      <alignment horizontal="center" vertical="center"/>
      <protection locked="0"/>
    </xf>
    <xf numFmtId="0" fontId="0" fillId="2" borderId="28" xfId="0" applyFill="1" applyBorder="1" applyAlignment="1" applyProtection="1">
      <alignment horizontal="center" vertical="center"/>
      <protection locked="0"/>
    </xf>
    <xf numFmtId="56" fontId="5" fillId="2" borderId="25" xfId="0" applyNumberFormat="1" applyFont="1" applyFill="1" applyBorder="1" applyAlignment="1" applyProtection="1">
      <alignment horizontal="right" vertical="center"/>
      <protection locked="0"/>
    </xf>
    <xf numFmtId="0" fontId="0" fillId="0" borderId="28" xfId="0" applyBorder="1" applyAlignment="1" applyProtection="1">
      <alignment vertical="center"/>
      <protection locked="0"/>
    </xf>
    <xf numFmtId="185" fontId="5" fillId="2" borderId="26" xfId="0" applyNumberFormat="1" applyFont="1" applyFill="1" applyBorder="1" applyAlignment="1" applyProtection="1">
      <alignment horizontal="right" vertical="center"/>
      <protection locked="0"/>
    </xf>
    <xf numFmtId="185" fontId="5" fillId="2" borderId="27" xfId="0" applyNumberFormat="1" applyFont="1" applyFill="1" applyBorder="1" applyAlignment="1" applyProtection="1">
      <alignment horizontal="right" vertical="center"/>
      <protection locked="0"/>
    </xf>
    <xf numFmtId="0" fontId="13" fillId="6" borderId="51" xfId="0" applyFont="1" applyFill="1" applyBorder="1" applyAlignment="1" applyProtection="1">
      <alignment horizontal="center" vertical="center"/>
      <protection locked="0"/>
    </xf>
    <xf numFmtId="0" fontId="13" fillId="6" borderId="52" xfId="0" applyFont="1" applyFill="1" applyBorder="1" applyAlignment="1" applyProtection="1">
      <alignment horizontal="center" vertical="center"/>
      <protection locked="0"/>
    </xf>
    <xf numFmtId="0" fontId="13" fillId="6" borderId="53" xfId="0" applyFont="1" applyFill="1" applyBorder="1" applyAlignment="1" applyProtection="1">
      <alignment horizontal="center" vertical="center"/>
      <protection locked="0"/>
    </xf>
    <xf numFmtId="0" fontId="6" fillId="2" borderId="21" xfId="0" applyFont="1" applyFill="1" applyBorder="1" applyAlignment="1" applyProtection="1">
      <alignment horizontal="center" vertical="center"/>
      <protection locked="0"/>
    </xf>
    <xf numFmtId="0" fontId="5" fillId="2" borderId="54" xfId="0" applyFont="1" applyFill="1" applyBorder="1" applyAlignment="1" applyProtection="1">
      <alignment horizontal="center" vertical="center"/>
      <protection locked="0"/>
    </xf>
    <xf numFmtId="0" fontId="9" fillId="5" borderId="55" xfId="0" applyFont="1" applyFill="1" applyBorder="1" applyAlignment="1" applyProtection="1">
      <alignment horizontal="center" vertical="center" wrapText="1" shrinkToFit="1"/>
      <protection locked="0"/>
    </xf>
    <xf numFmtId="0" fontId="9" fillId="5" borderId="56" xfId="0" applyFont="1" applyFill="1" applyBorder="1" applyAlignment="1" applyProtection="1">
      <alignment horizontal="center" vertical="center" wrapText="1" shrinkToFit="1"/>
      <protection locked="0"/>
    </xf>
    <xf numFmtId="0" fontId="9" fillId="5" borderId="57" xfId="0" applyFont="1" applyFill="1" applyBorder="1" applyAlignment="1" applyProtection="1">
      <alignment horizontal="center" vertical="center" wrapText="1" shrinkToFit="1"/>
      <protection locked="0"/>
    </xf>
    <xf numFmtId="0" fontId="9" fillId="5" borderId="47" xfId="0" applyFont="1" applyFill="1" applyBorder="1" applyAlignment="1" applyProtection="1">
      <alignment horizontal="center" vertical="center" wrapText="1" shrinkToFit="1"/>
      <protection locked="0"/>
    </xf>
    <xf numFmtId="0" fontId="9" fillId="5" borderId="49" xfId="0" applyFont="1" applyFill="1" applyBorder="1" applyAlignment="1" applyProtection="1">
      <alignment horizontal="center" vertical="center" wrapText="1" shrinkToFit="1"/>
      <protection locked="0"/>
    </xf>
    <xf numFmtId="0" fontId="9" fillId="5" borderId="19" xfId="0" applyFont="1" applyFill="1" applyBorder="1" applyAlignment="1" applyProtection="1">
      <alignment horizontal="center" vertical="center" wrapText="1" shrinkToFit="1"/>
      <protection locked="0"/>
    </xf>
    <xf numFmtId="0" fontId="14" fillId="2" borderId="32" xfId="0" applyFont="1" applyFill="1" applyBorder="1" applyAlignment="1" applyProtection="1">
      <alignment horizontal="center" vertical="center"/>
      <protection locked="0"/>
    </xf>
    <xf numFmtId="0" fontId="4" fillId="2" borderId="18" xfId="0" applyFont="1" applyFill="1" applyBorder="1" applyAlignment="1" applyProtection="1">
      <alignment horizontal="center" vertical="center"/>
      <protection locked="0"/>
    </xf>
    <xf numFmtId="0" fontId="4" fillId="2" borderId="42" xfId="0" applyFont="1" applyFill="1" applyBorder="1" applyAlignment="1" applyProtection="1">
      <alignment horizontal="center" vertical="center"/>
      <protection locked="0"/>
    </xf>
    <xf numFmtId="0" fontId="5" fillId="0" borderId="43" xfId="0" applyFont="1" applyBorder="1" applyAlignment="1" applyProtection="1">
      <alignment horizontal="center" vertical="center" wrapText="1"/>
    </xf>
    <xf numFmtId="0" fontId="0" fillId="0" borderId="58" xfId="0" applyBorder="1" applyAlignment="1" applyProtection="1">
      <alignment horizontal="center" vertical="center"/>
    </xf>
    <xf numFmtId="0" fontId="14" fillId="2" borderId="26" xfId="0" applyFont="1" applyFill="1" applyBorder="1" applyAlignment="1" applyProtection="1">
      <alignment horizontal="center" vertical="center"/>
      <protection locked="0"/>
    </xf>
    <xf numFmtId="0" fontId="14" fillId="2" borderId="25" xfId="0" applyFont="1" applyFill="1" applyBorder="1" applyAlignment="1" applyProtection="1">
      <alignment horizontal="center" vertical="center"/>
      <protection locked="0"/>
    </xf>
    <xf numFmtId="0" fontId="14" fillId="2" borderId="28" xfId="0" applyFont="1" applyFill="1" applyBorder="1" applyAlignment="1" applyProtection="1">
      <alignment horizontal="center" vertical="center"/>
      <protection locked="0"/>
    </xf>
    <xf numFmtId="38" fontId="5" fillId="0" borderId="0" xfId="2" applyFont="1" applyBorder="1" applyAlignment="1" applyProtection="1">
      <alignment horizontal="right" vertical="center" shrinkToFit="1"/>
    </xf>
    <xf numFmtId="49" fontId="19" fillId="0" borderId="0" xfId="2" applyNumberFormat="1" applyFont="1" applyBorder="1" applyAlignment="1" applyProtection="1">
      <alignment horizontal="justify" vertical="justify" wrapText="1"/>
    </xf>
    <xf numFmtId="0" fontId="19" fillId="0" borderId="0" xfId="0" applyFont="1" applyBorder="1" applyAlignment="1" applyProtection="1">
      <alignment horizontal="justify" vertical="justify" wrapText="1"/>
    </xf>
    <xf numFmtId="0" fontId="13" fillId="6" borderId="51" xfId="0" applyFont="1" applyFill="1" applyBorder="1" applyAlignment="1" applyProtection="1">
      <alignment horizontal="center" vertical="center"/>
    </xf>
    <xf numFmtId="0" fontId="13" fillId="6" borderId="52" xfId="0" applyFont="1" applyFill="1" applyBorder="1" applyAlignment="1" applyProtection="1">
      <alignment horizontal="center" vertical="center"/>
    </xf>
    <xf numFmtId="0" fontId="13" fillId="6" borderId="53" xfId="0" applyFont="1" applyFill="1" applyBorder="1" applyAlignment="1" applyProtection="1">
      <alignment horizontal="center" vertical="center"/>
    </xf>
    <xf numFmtId="0" fontId="14" fillId="0" borderId="41" xfId="0" applyFont="1" applyBorder="1" applyAlignment="1" applyProtection="1">
      <alignment horizontal="center" vertical="center"/>
    </xf>
    <xf numFmtId="0" fontId="4" fillId="0" borderId="41" xfId="0" applyFont="1" applyBorder="1" applyAlignment="1" applyProtection="1">
      <alignment horizontal="center" vertical="center"/>
    </xf>
    <xf numFmtId="0" fontId="4" fillId="0" borderId="29" xfId="0" applyFont="1" applyBorder="1" applyAlignment="1" applyProtection="1">
      <alignment horizontal="center" vertical="center"/>
    </xf>
    <xf numFmtId="0" fontId="4" fillId="0" borderId="39"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185" fontId="5" fillId="5" borderId="44" xfId="0" applyNumberFormat="1" applyFont="1" applyFill="1" applyBorder="1" applyAlignment="1" applyProtection="1">
      <alignment horizontal="center" vertical="center"/>
      <protection locked="0"/>
    </xf>
    <xf numFmtId="0" fontId="5" fillId="0" borderId="68" xfId="0" applyFont="1" applyBorder="1" applyAlignment="1" applyProtection="1">
      <alignment horizontal="center" vertical="center"/>
    </xf>
    <xf numFmtId="0" fontId="5" fillId="0" borderId="69" xfId="0" applyFont="1" applyBorder="1" applyAlignment="1" applyProtection="1">
      <alignment horizontal="center" vertical="center"/>
    </xf>
    <xf numFmtId="0" fontId="14" fillId="0" borderId="70" xfId="0" applyFont="1" applyBorder="1" applyAlignment="1" applyProtection="1">
      <alignment horizontal="center" vertical="center" shrinkToFit="1"/>
    </xf>
    <xf numFmtId="0" fontId="14" fillId="0" borderId="71" xfId="0" applyFont="1" applyBorder="1" applyAlignment="1" applyProtection="1">
      <alignment horizontal="center" vertical="center" shrinkToFit="1"/>
    </xf>
    <xf numFmtId="0" fontId="14" fillId="0" borderId="72" xfId="0" applyFont="1" applyBorder="1" applyAlignment="1" applyProtection="1">
      <alignment horizontal="center" vertical="center" shrinkToFit="1"/>
    </xf>
    <xf numFmtId="38" fontId="5" fillId="0" borderId="0" xfId="2" applyFont="1" applyAlignment="1" applyProtection="1">
      <alignment horizontal="center" vertical="center"/>
    </xf>
    <xf numFmtId="0" fontId="5" fillId="0" borderId="0" xfId="0" applyFont="1" applyAlignment="1" applyProtection="1">
      <alignment horizontal="center" vertical="center"/>
    </xf>
    <xf numFmtId="0" fontId="7" fillId="0" borderId="15" xfId="0" applyFont="1" applyBorder="1" applyAlignment="1" applyProtection="1">
      <alignment horizontal="left" vertical="center"/>
    </xf>
    <xf numFmtId="178" fontId="11" fillId="0" borderId="0" xfId="0" applyNumberFormat="1" applyFont="1" applyBorder="1" applyAlignment="1" applyProtection="1">
      <alignment horizontal="center" vertical="center" shrinkToFit="1"/>
    </xf>
    <xf numFmtId="178" fontId="11" fillId="0" borderId="1" xfId="0" applyNumberFormat="1" applyFont="1" applyBorder="1" applyAlignment="1" applyProtection="1">
      <alignment horizontal="center" vertical="center" shrinkToFit="1"/>
    </xf>
    <xf numFmtId="38" fontId="5" fillId="0" borderId="0" xfId="2" applyFont="1" applyFill="1" applyBorder="1" applyAlignment="1" applyProtection="1">
      <alignment horizontal="left" vertical="justify" wrapText="1"/>
    </xf>
    <xf numFmtId="0" fontId="5" fillId="0" borderId="7" xfId="0" applyFont="1" applyBorder="1" applyAlignment="1" applyProtection="1">
      <alignment vertical="center"/>
    </xf>
    <xf numFmtId="0" fontId="5" fillId="0" borderId="0" xfId="0" applyFont="1" applyBorder="1" applyAlignment="1" applyProtection="1">
      <alignment horizontal="justify" vertical="justify"/>
    </xf>
    <xf numFmtId="0" fontId="0" fillId="0" borderId="0" xfId="0" applyBorder="1" applyAlignment="1" applyProtection="1">
      <alignment horizontal="justify" vertical="justify"/>
    </xf>
    <xf numFmtId="0" fontId="0" fillId="0" borderId="0" xfId="0" applyBorder="1" applyAlignment="1" applyProtection="1">
      <alignment horizontal="center" vertical="center" shrinkToFit="1"/>
    </xf>
    <xf numFmtId="0" fontId="13" fillId="6" borderId="65" xfId="0" applyFont="1" applyFill="1" applyBorder="1" applyAlignment="1" applyProtection="1">
      <alignment horizontal="center" vertical="center"/>
    </xf>
    <xf numFmtId="0" fontId="13" fillId="6" borderId="66" xfId="0" applyFont="1" applyFill="1" applyBorder="1" applyAlignment="1" applyProtection="1">
      <alignment horizontal="center" vertical="center"/>
    </xf>
    <xf numFmtId="0" fontId="13" fillId="6" borderId="67" xfId="0" applyFont="1" applyFill="1" applyBorder="1" applyAlignment="1" applyProtection="1">
      <alignment horizontal="center" vertical="center"/>
    </xf>
    <xf numFmtId="0" fontId="14" fillId="0" borderId="48" xfId="0" applyFont="1" applyBorder="1" applyAlignment="1" applyProtection="1">
      <alignment horizontal="center" vertical="center"/>
    </xf>
    <xf numFmtId="0" fontId="14" fillId="0" borderId="29" xfId="0" applyFont="1" applyBorder="1" applyAlignment="1" applyProtection="1">
      <alignment horizontal="center" vertical="center"/>
    </xf>
    <xf numFmtId="0" fontId="14" fillId="0" borderId="30" xfId="0" applyFont="1" applyBorder="1" applyAlignment="1" applyProtection="1">
      <alignment horizontal="center" vertical="center"/>
    </xf>
    <xf numFmtId="185" fontId="5" fillId="5" borderId="21" xfId="0" applyNumberFormat="1" applyFont="1" applyFill="1" applyBorder="1" applyAlignment="1" applyProtection="1">
      <alignment horizontal="center" vertical="center"/>
      <protection locked="0"/>
    </xf>
    <xf numFmtId="0" fontId="5" fillId="0" borderId="50" xfId="0" applyFont="1" applyBorder="1" applyAlignment="1" applyProtection="1">
      <alignment horizontal="center" vertical="center"/>
    </xf>
    <xf numFmtId="0" fontId="5" fillId="0" borderId="74" xfId="0" applyFont="1" applyBorder="1" applyAlignment="1" applyProtection="1">
      <alignment horizontal="center" vertical="center" wrapText="1"/>
    </xf>
    <xf numFmtId="0" fontId="5" fillId="0" borderId="75" xfId="0" applyFont="1" applyBorder="1" applyAlignment="1" applyProtection="1">
      <alignment horizontal="center" vertical="center" wrapText="1"/>
    </xf>
    <xf numFmtId="0" fontId="5" fillId="0" borderId="73" xfId="0" applyFont="1" applyBorder="1" applyAlignment="1" applyProtection="1">
      <alignment horizontal="center" vertical="center"/>
    </xf>
    <xf numFmtId="0" fontId="5" fillId="0" borderId="29" xfId="0" applyFont="1" applyBorder="1" applyAlignment="1" applyProtection="1">
      <alignment horizontal="center" vertical="center"/>
    </xf>
    <xf numFmtId="0" fontId="11" fillId="0" borderId="50" xfId="0" applyFont="1" applyBorder="1" applyAlignment="1" applyProtection="1">
      <alignment horizontal="center" vertical="center" wrapText="1" shrinkToFit="1"/>
    </xf>
    <xf numFmtId="0" fontId="11" fillId="0" borderId="62" xfId="0" applyFont="1" applyBorder="1" applyAlignment="1" applyProtection="1">
      <alignment horizontal="center" vertical="center" shrinkToFit="1"/>
    </xf>
    <xf numFmtId="185" fontId="5" fillId="5" borderId="20" xfId="0" applyNumberFormat="1"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xf>
    <xf numFmtId="0" fontId="5" fillId="4" borderId="61"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6" xfId="0" applyFont="1" applyFill="1" applyBorder="1" applyAlignment="1" applyProtection="1">
      <alignment horizontal="center" vertical="center"/>
    </xf>
    <xf numFmtId="0" fontId="5" fillId="0" borderId="40" xfId="0" applyFont="1" applyBorder="1" applyAlignment="1" applyProtection="1">
      <alignment horizontal="center" vertical="center" shrinkToFit="1"/>
    </xf>
    <xf numFmtId="0" fontId="0" fillId="0" borderId="64" xfId="0" applyBorder="1" applyAlignment="1" applyProtection="1">
      <alignment vertical="center"/>
    </xf>
    <xf numFmtId="0" fontId="5" fillId="0" borderId="39" xfId="0" applyFont="1" applyBorder="1" applyAlignment="1" applyProtection="1">
      <alignment horizontal="center" vertical="center" shrinkToFit="1"/>
    </xf>
    <xf numFmtId="0" fontId="0" fillId="0" borderId="6" xfId="0" applyBorder="1" applyAlignment="1" applyProtection="1">
      <alignment vertical="center"/>
    </xf>
    <xf numFmtId="0" fontId="12" fillId="0" borderId="0" xfId="0" applyFont="1" applyBorder="1" applyAlignment="1" applyProtection="1">
      <alignment horizontal="center" vertical="center" shrinkToFit="1"/>
    </xf>
    <xf numFmtId="0" fontId="12" fillId="0" borderId="1" xfId="0" applyFont="1" applyBorder="1" applyAlignment="1" applyProtection="1">
      <alignment horizontal="center" vertical="center" shrinkToFit="1"/>
    </xf>
    <xf numFmtId="0" fontId="5" fillId="0" borderId="47" xfId="0" applyFont="1" applyBorder="1" applyAlignment="1" applyProtection="1">
      <alignment horizontal="left" vertical="center"/>
    </xf>
    <xf numFmtId="0" fontId="5" fillId="0" borderId="49" xfId="0" applyFont="1" applyBorder="1" applyAlignment="1" applyProtection="1">
      <alignment horizontal="left" vertical="center"/>
    </xf>
    <xf numFmtId="0" fontId="11" fillId="0" borderId="0" xfId="0" applyFont="1" applyBorder="1" applyAlignment="1" applyProtection="1">
      <alignment horizontal="left" vertical="center" shrinkToFit="1"/>
    </xf>
    <xf numFmtId="0" fontId="5" fillId="0" borderId="13" xfId="0" applyFont="1" applyBorder="1" applyAlignment="1" applyProtection="1">
      <alignment horizontal="left" vertical="center"/>
    </xf>
    <xf numFmtId="0" fontId="5" fillId="0" borderId="0" xfId="0" applyFont="1" applyBorder="1" applyAlignment="1" applyProtection="1">
      <alignment horizontal="left" vertical="center"/>
    </xf>
    <xf numFmtId="0" fontId="11" fillId="0" borderId="0" xfId="0" applyFont="1" applyBorder="1" applyAlignment="1" applyProtection="1">
      <alignment horizontal="center" vertical="center" shrinkToFit="1"/>
    </xf>
    <xf numFmtId="0" fontId="5" fillId="0" borderId="32" xfId="0" applyFont="1" applyBorder="1" applyAlignment="1" applyProtection="1">
      <alignment horizontal="left" vertical="top" wrapText="1"/>
    </xf>
    <xf numFmtId="0" fontId="5" fillId="0" borderId="18" xfId="0" applyFont="1" applyBorder="1" applyAlignment="1" applyProtection="1">
      <alignment horizontal="left" vertical="top" wrapText="1"/>
    </xf>
    <xf numFmtId="0" fontId="5" fillId="0" borderId="26" xfId="0" applyFont="1" applyBorder="1" applyAlignment="1" applyProtection="1">
      <alignment horizontal="center" vertical="center" wrapText="1"/>
    </xf>
    <xf numFmtId="0" fontId="5" fillId="0" borderId="25" xfId="0" applyFont="1" applyBorder="1" applyAlignment="1" applyProtection="1">
      <alignment horizontal="center" vertical="center" wrapText="1"/>
    </xf>
    <xf numFmtId="0" fontId="5" fillId="0" borderId="28" xfId="0" applyFont="1" applyBorder="1" applyAlignment="1" applyProtection="1">
      <alignment horizontal="center" vertical="center" wrapText="1"/>
    </xf>
    <xf numFmtId="0" fontId="5" fillId="0" borderId="0" xfId="0" applyFont="1" applyBorder="1" applyAlignment="1" applyProtection="1">
      <alignment horizontal="justify" vertical="top" wrapText="1"/>
    </xf>
    <xf numFmtId="0" fontId="1" fillId="0" borderId="10"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5" fillId="0" borderId="10" xfId="0" applyFont="1" applyBorder="1" applyAlignment="1" applyProtection="1">
      <alignment horizontal="center" vertical="center"/>
    </xf>
    <xf numFmtId="0" fontId="5" fillId="0" borderId="32" xfId="0" applyFont="1" applyBorder="1" applyAlignment="1" applyProtection="1">
      <alignment horizontal="left" vertical="center"/>
    </xf>
    <xf numFmtId="0" fontId="5" fillId="0" borderId="18" xfId="0" applyFont="1" applyBorder="1" applyAlignment="1" applyProtection="1">
      <alignment horizontal="left" vertical="center"/>
    </xf>
    <xf numFmtId="0" fontId="5" fillId="0" borderId="0" xfId="0" applyFont="1" applyBorder="1" applyAlignment="1" applyProtection="1">
      <alignment horizontal="justify" vertical="justify" wrapText="1"/>
    </xf>
    <xf numFmtId="0" fontId="1" fillId="0" borderId="0" xfId="0" applyFont="1" applyFill="1" applyBorder="1" applyAlignment="1" applyProtection="1">
      <alignment horizontal="justify" vertical="top" wrapText="1"/>
    </xf>
    <xf numFmtId="0" fontId="5" fillId="0" borderId="0" xfId="0" applyFont="1" applyBorder="1" applyAlignment="1" applyProtection="1">
      <alignment horizontal="left" vertical="top" wrapText="1"/>
    </xf>
    <xf numFmtId="0" fontId="5" fillId="0" borderId="0" xfId="0" applyFont="1" applyBorder="1" applyAlignment="1" applyProtection="1">
      <alignment horizontal="center" vertical="top"/>
    </xf>
    <xf numFmtId="0" fontId="11" fillId="0" borderId="1"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0" fillId="0" borderId="1" xfId="0" applyBorder="1" applyAlignment="1" applyProtection="1">
      <alignment vertical="center" shrinkToFit="1"/>
    </xf>
    <xf numFmtId="0" fontId="12" fillId="0" borderId="0" xfId="0" applyFont="1" applyBorder="1" applyAlignment="1" applyProtection="1">
      <alignment horizontal="left" vertical="center"/>
    </xf>
    <xf numFmtId="0" fontId="12" fillId="0" borderId="1" xfId="0" applyFont="1" applyBorder="1" applyAlignment="1" applyProtection="1">
      <alignment horizontal="left" vertical="center"/>
    </xf>
    <xf numFmtId="0" fontId="5" fillId="0" borderId="15" xfId="0" applyFont="1" applyBorder="1" applyAlignment="1" applyProtection="1">
      <alignment horizontal="center" vertical="center" shrinkToFit="1"/>
    </xf>
    <xf numFmtId="0" fontId="5" fillId="0" borderId="2" xfId="0" applyFont="1" applyBorder="1" applyAlignment="1" applyProtection="1">
      <alignment horizontal="center" vertical="center" shrinkToFit="1"/>
    </xf>
    <xf numFmtId="0" fontId="5" fillId="0" borderId="62" xfId="0" applyFont="1" applyBorder="1" applyAlignment="1" applyProtection="1">
      <alignment horizontal="center" vertical="center" shrinkToFit="1"/>
    </xf>
    <xf numFmtId="185" fontId="5" fillId="5" borderId="14" xfId="0" applyNumberFormat="1" applyFont="1" applyFill="1" applyBorder="1" applyAlignment="1" applyProtection="1">
      <alignment horizontal="center" vertical="center"/>
      <protection locked="0"/>
    </xf>
    <xf numFmtId="0" fontId="5" fillId="0" borderId="0" xfId="0" applyFont="1" applyBorder="1" applyAlignment="1" applyProtection="1">
      <alignment horizontal="left" vertical="justify"/>
    </xf>
    <xf numFmtId="0" fontId="18" fillId="0" borderId="0" xfId="0" applyFont="1" applyBorder="1" applyAlignment="1" applyProtection="1">
      <alignment horizontal="right" vertical="justify"/>
    </xf>
    <xf numFmtId="0" fontId="18" fillId="0" borderId="11" xfId="0" applyFont="1" applyBorder="1" applyAlignment="1" applyProtection="1">
      <alignment horizontal="right" vertical="justify"/>
    </xf>
    <xf numFmtId="0" fontId="19" fillId="0" borderId="0" xfId="0" applyFont="1" applyBorder="1" applyAlignment="1" applyProtection="1">
      <alignment horizontal="left" vertical="top" wrapText="1"/>
    </xf>
    <xf numFmtId="0" fontId="11" fillId="0" borderId="0" xfId="0" applyFont="1" applyBorder="1" applyAlignment="1" applyProtection="1">
      <alignment vertical="center" shrinkToFit="1"/>
    </xf>
    <xf numFmtId="0" fontId="12" fillId="0" borderId="0"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1" fillId="0" borderId="1" xfId="0" applyFont="1" applyBorder="1" applyAlignment="1" applyProtection="1">
      <alignment horizontal="left" vertical="center" shrinkToFit="1"/>
    </xf>
    <xf numFmtId="0" fontId="5" fillId="0" borderId="0" xfId="0" applyFont="1" applyBorder="1" applyAlignment="1" applyProtection="1">
      <alignment horizontal="center" vertical="justify"/>
    </xf>
    <xf numFmtId="38" fontId="5" fillId="0" borderId="0" xfId="2" applyFont="1" applyBorder="1" applyAlignment="1" applyProtection="1">
      <alignment horizontal="left" vertical="center" wrapText="1"/>
    </xf>
    <xf numFmtId="182" fontId="7" fillId="0" borderId="10" xfId="0" applyNumberFormat="1" applyFont="1" applyBorder="1" applyAlignment="1" applyProtection="1">
      <alignment horizontal="center" vertical="center"/>
    </xf>
  </cellXfs>
  <cellStyles count="3">
    <cellStyle name="パーセント" xfId="1" builtinId="5"/>
    <cellStyle name="桁区切り" xfId="2" builtinId="6"/>
    <cellStyle name="標準" xfId="0" builtinId="0"/>
  </cellStyles>
  <dxfs count="25">
    <dxf>
      <fill>
        <patternFill>
          <bgColor rgb="FFFFFF00"/>
        </patternFill>
      </fill>
    </dxf>
    <dxf>
      <fill>
        <patternFill>
          <bgColor rgb="FFFFFF00"/>
        </patternFill>
      </fill>
    </dxf>
    <dxf>
      <font>
        <color theme="9" tint="-0.24994659260841701"/>
      </font>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name val="ＭＳ Ｐゴシック"/>
        <scheme val="none"/>
      </font>
    </dxf>
    <dxf>
      <font>
        <color rgb="FFFF0000"/>
      </font>
    </dxf>
    <dxf>
      <font>
        <color rgb="FFFF0000"/>
      </font>
    </dxf>
    <dxf>
      <font>
        <color rgb="FFFF0000"/>
      </font>
    </dxf>
    <dxf>
      <font>
        <color rgb="FFFF0000"/>
      </font>
    </dxf>
    <dxf>
      <font>
        <color rgb="FFFF0000"/>
        <name val="ＭＳ Ｐゴシック"/>
        <scheme val="none"/>
      </font>
    </dxf>
    <dxf>
      <font>
        <color rgb="FFFF0000"/>
        <name val="ＭＳ Ｐゴシック"/>
        <scheme val="none"/>
      </font>
    </dxf>
    <dxf>
      <font>
        <color rgb="FFFF0000"/>
        <name val="ＭＳ Ｐゴシック"/>
        <scheme val="none"/>
      </font>
    </dxf>
    <dxf>
      <font>
        <color rgb="FFFF0000"/>
        <name val="ＭＳ Ｐゴシック"/>
        <scheme val="none"/>
      </font>
    </dxf>
    <dxf>
      <font>
        <color rgb="FFFF0000"/>
        <name val="ＭＳ Ｐゴシック"/>
        <scheme val="none"/>
      </font>
    </dxf>
    <dxf>
      <font>
        <color rgb="FFFF0000"/>
        <name val="ＭＳ Ｐゴシック"/>
        <scheme val="none"/>
      </font>
    </dxf>
    <dxf>
      <fill>
        <patternFill>
          <bgColor rgb="FFCCFFFF"/>
        </patternFill>
      </fill>
      <border>
        <left style="thin">
          <color indexed="64"/>
        </left>
      </border>
    </dxf>
    <dxf>
      <fill>
        <patternFill>
          <bgColor indexed="41"/>
        </patternFill>
      </fill>
    </dxf>
    <dxf>
      <fill>
        <patternFill>
          <bgColor rgb="FFCCFFFF"/>
        </patternFill>
      </fill>
    </dxf>
    <dxf>
      <fill>
        <patternFill>
          <bgColor rgb="FFCCFFFF"/>
        </patternFill>
      </fill>
    </dxf>
    <dxf>
      <fill>
        <patternFill>
          <bgColor indexed="41"/>
        </patternFill>
      </fill>
    </dxf>
    <dxf>
      <fill>
        <patternFill>
          <bgColor rgb="FFCCFFFF"/>
        </patternFill>
      </fill>
    </dxf>
    <dxf>
      <fill>
        <patternFill>
          <bgColor rgb="FFCC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_rels/drawing3.xml.rels><?xml version="1.0" encoding="UTF-8" standalone="yes"?>
<Relationships xmlns="http://schemas.openxmlformats.org/package/2006/relationships"><Relationship Id="rId1" Type="http://schemas.openxmlformats.org/officeDocument/2006/relationships/image" Target="../media/image10.png"/></Relationships>
</file>

<file path=xl/drawings/_rels/drawing4.xml.rels><?xml version="1.0" encoding="UTF-8" standalone="yes"?>
<Relationships xmlns="http://schemas.openxmlformats.org/package/2006/relationships"><Relationship Id="rId3" Type="http://schemas.openxmlformats.org/officeDocument/2006/relationships/image" Target="../media/image13.emf"/><Relationship Id="rId2" Type="http://schemas.openxmlformats.org/officeDocument/2006/relationships/image" Target="../media/image12.emf"/><Relationship Id="rId1" Type="http://schemas.openxmlformats.org/officeDocument/2006/relationships/image" Target="../media/image11.emf"/><Relationship Id="rId6" Type="http://schemas.openxmlformats.org/officeDocument/2006/relationships/image" Target="../media/image16.emf"/><Relationship Id="rId5" Type="http://schemas.openxmlformats.org/officeDocument/2006/relationships/image" Target="../media/image15.emf"/><Relationship Id="rId4" Type="http://schemas.openxmlformats.org/officeDocument/2006/relationships/image" Target="../media/image14.emf"/></Relationships>
</file>

<file path=xl/drawings/_rels/drawing5.xml.rels><?xml version="1.0" encoding="UTF-8" standalone="yes"?>
<Relationships xmlns="http://schemas.openxmlformats.org/package/2006/relationships"><Relationship Id="rId1" Type="http://schemas.openxmlformats.org/officeDocument/2006/relationships/image" Target="../media/image23.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4" Type="http://schemas.openxmlformats.org/officeDocument/2006/relationships/image" Target="../media/image9.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19.emf"/><Relationship Id="rId2" Type="http://schemas.openxmlformats.org/officeDocument/2006/relationships/image" Target="../media/image18.emf"/><Relationship Id="rId1" Type="http://schemas.openxmlformats.org/officeDocument/2006/relationships/image" Target="../media/image17.emf"/><Relationship Id="rId6" Type="http://schemas.openxmlformats.org/officeDocument/2006/relationships/image" Target="../media/image22.emf"/><Relationship Id="rId5" Type="http://schemas.openxmlformats.org/officeDocument/2006/relationships/image" Target="../media/image21.emf"/><Relationship Id="rId4" Type="http://schemas.openxmlformats.org/officeDocument/2006/relationships/image" Target="../media/image20.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4</xdr:col>
      <xdr:colOff>590550</xdr:colOff>
      <xdr:row>55</xdr:row>
      <xdr:rowOff>57150</xdr:rowOff>
    </xdr:to>
    <xdr:pic>
      <xdr:nvPicPr>
        <xdr:cNvPr id="7430" name="図 13" descr="白紙.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 y="8353425"/>
          <a:ext cx="2581275" cy="1838325"/>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5</xdr:col>
      <xdr:colOff>114300</xdr:colOff>
      <xdr:row>45</xdr:row>
      <xdr:rowOff>0</xdr:rowOff>
    </xdr:from>
    <xdr:to>
      <xdr:col>9</xdr:col>
      <xdr:colOff>66675</xdr:colOff>
      <xdr:row>55</xdr:row>
      <xdr:rowOff>57150</xdr:rowOff>
    </xdr:to>
    <xdr:pic>
      <xdr:nvPicPr>
        <xdr:cNvPr id="7431" name="図 13" descr="白紙.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8353425"/>
          <a:ext cx="2581275" cy="1838325"/>
        </a:xfrm>
        <a:prstGeom prst="rect">
          <a:avLst/>
        </a:prstGeom>
        <a:solidFill>
          <a:srgbClr val="00B0F0">
            <a:alpha val="61176"/>
          </a:srgbClr>
        </a:solidFill>
        <a:ln w="3175">
          <a:solidFill>
            <a:srgbClr val="000000"/>
          </a:solidFill>
          <a:miter lim="800000"/>
          <a:headEnd/>
          <a:tailEnd/>
        </a:ln>
      </xdr:spPr>
    </xdr:pic>
    <xdr:clientData fLocksWithSheet="0"/>
  </xdr:twoCellAnchor>
  <xdr:oneCellAnchor>
    <xdr:from>
      <xdr:col>0</xdr:col>
      <xdr:colOff>754380</xdr:colOff>
      <xdr:row>17</xdr:row>
      <xdr:rowOff>28575</xdr:rowOff>
    </xdr:from>
    <xdr:ext cx="1501140" cy="444032"/>
    <mc:AlternateContent xmlns:mc="http://schemas.openxmlformats.org/markup-compatibility/2006" xmlns:a14="http://schemas.microsoft.com/office/drawing/2010/main">
      <mc:Choice Requires="a14">
        <xdr:sp macro="" textlink="">
          <xdr:nvSpPr>
            <xdr:cNvPr id="2" name="テキスト ボックス 1"/>
            <xdr:cNvSpPr txBox="1"/>
          </xdr:nvSpPr>
          <xdr:spPr>
            <a:xfrm>
              <a:off x="754380" y="3575685"/>
              <a:ext cx="1501140" cy="444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1000" i="1">
                            <a:solidFill>
                              <a:schemeClr val="tx1"/>
                            </a:solidFill>
                            <a:effectLst/>
                            <a:latin typeface="Cambria Math"/>
                            <a:ea typeface="+mn-ea"/>
                            <a:cs typeface="+mn-cs"/>
                          </a:rPr>
                        </m:ctrlPr>
                      </m:sSubPr>
                      <m:e>
                        <m:r>
                          <a:rPr lang="en-US" altLang="ja-JP" sz="1000" i="1">
                            <a:solidFill>
                              <a:schemeClr val="tx1"/>
                            </a:solidFill>
                            <a:effectLst/>
                            <a:latin typeface="Cambria Math"/>
                            <a:ea typeface="+mn-ea"/>
                            <a:cs typeface="+mn-cs"/>
                          </a:rPr>
                          <m:t>𝜀</m:t>
                        </m:r>
                      </m:e>
                      <m:sub>
                        <m:r>
                          <m:rPr>
                            <m:sty m:val="p"/>
                          </m:rPr>
                          <a:rPr lang="en-US" altLang="ja-JP" sz="1000">
                            <a:solidFill>
                              <a:schemeClr val="tx1"/>
                            </a:solidFill>
                            <a:effectLst/>
                            <a:latin typeface="Cambria Math"/>
                            <a:ea typeface="+mn-ea"/>
                            <a:cs typeface="+mn-cs"/>
                          </a:rPr>
                          <m:t>p</m:t>
                        </m:r>
                      </m:sub>
                    </m:sSub>
                    <m:r>
                      <a:rPr lang="en-US" altLang="ja-JP" sz="1000">
                        <a:solidFill>
                          <a:schemeClr val="tx1"/>
                        </a:solidFill>
                        <a:effectLst/>
                        <a:latin typeface="Cambria Math"/>
                        <a:ea typeface="+mn-ea"/>
                        <a:cs typeface="+mn-cs"/>
                      </a:rPr>
                      <m:t>=</m:t>
                    </m:r>
                    <m:d>
                      <m:dPr>
                        <m:ctrlPr>
                          <a:rPr lang="ja-JP" altLang="ja-JP" sz="1000" i="1">
                            <a:solidFill>
                              <a:schemeClr val="tx1"/>
                            </a:solidFill>
                            <a:effectLst/>
                            <a:latin typeface="Cambria Math"/>
                            <a:ea typeface="+mn-ea"/>
                            <a:cs typeface="+mn-cs"/>
                          </a:rPr>
                        </m:ctrlPr>
                      </m:dPr>
                      <m:e>
                        <m:f>
                          <m:fPr>
                            <m:ctrlPr>
                              <a:rPr lang="ja-JP" altLang="ja-JP" sz="1000" i="1">
                                <a:solidFill>
                                  <a:schemeClr val="tx1"/>
                                </a:solidFill>
                                <a:effectLst/>
                                <a:latin typeface="Cambria Math"/>
                                <a:ea typeface="+mn-ea"/>
                                <a:cs typeface="+mn-cs"/>
                              </a:rPr>
                            </m:ctrlPr>
                          </m:fPr>
                          <m:num>
                            <m:sSub>
                              <m:sSubPr>
                                <m:ctrlPr>
                                  <a:rPr lang="ja-JP" altLang="ja-JP" sz="1000" i="1">
                                    <a:solidFill>
                                      <a:schemeClr val="tx1"/>
                                    </a:solidFill>
                                    <a:effectLst/>
                                    <a:latin typeface="Cambria Math"/>
                                    <a:ea typeface="+mn-ea"/>
                                    <a:cs typeface="+mn-cs"/>
                                  </a:rPr>
                                </m:ctrlPr>
                              </m:sSubPr>
                              <m:e>
                                <m:r>
                                  <a:rPr lang="en-US" altLang="ja-JP" sz="1000" i="1">
                                    <a:solidFill>
                                      <a:schemeClr val="tx1"/>
                                    </a:solidFill>
                                    <a:effectLst/>
                                    <a:latin typeface="Cambria Math"/>
                                    <a:ea typeface="+mn-ea"/>
                                    <a:cs typeface="+mn-cs"/>
                                  </a:rPr>
                                  <m:t>𝑝</m:t>
                                </m:r>
                              </m:e>
                              <m:sub>
                                <m:r>
                                  <m:rPr>
                                    <m:sty m:val="p"/>
                                  </m:rPr>
                                  <a:rPr lang="en-US" altLang="ja-JP" sz="1000">
                                    <a:solidFill>
                                      <a:schemeClr val="tx1"/>
                                    </a:solidFill>
                                    <a:effectLst/>
                                    <a:latin typeface="Cambria Math"/>
                                    <a:ea typeface="+mn-ea"/>
                                    <a:cs typeface="+mn-cs"/>
                                  </a:rPr>
                                  <m:t>x</m:t>
                                </m:r>
                              </m:sub>
                            </m:sSub>
                          </m:num>
                          <m:den>
                            <m:sSub>
                              <m:sSubPr>
                                <m:ctrlPr>
                                  <a:rPr lang="ja-JP" altLang="ja-JP" sz="1000" i="1">
                                    <a:solidFill>
                                      <a:schemeClr val="tx1"/>
                                    </a:solidFill>
                                    <a:effectLst/>
                                    <a:latin typeface="Cambria Math"/>
                                    <a:ea typeface="+mn-ea"/>
                                    <a:cs typeface="+mn-cs"/>
                                  </a:rPr>
                                </m:ctrlPr>
                              </m:sSubPr>
                              <m:e>
                                <m:r>
                                  <a:rPr lang="en-US" altLang="ja-JP" sz="1000" i="1">
                                    <a:solidFill>
                                      <a:schemeClr val="tx1"/>
                                    </a:solidFill>
                                    <a:effectLst/>
                                    <a:latin typeface="Cambria Math"/>
                                    <a:ea typeface="+mn-ea"/>
                                    <a:cs typeface="+mn-cs"/>
                                  </a:rPr>
                                  <m:t>𝑝</m:t>
                                </m:r>
                              </m:e>
                              <m:sub>
                                <m:r>
                                  <a:rPr lang="en-US" altLang="ja-JP" sz="1000" i="1">
                                    <a:solidFill>
                                      <a:schemeClr val="tx1"/>
                                    </a:solidFill>
                                    <a:effectLst/>
                                    <a:latin typeface="Cambria Math"/>
                                    <a:ea typeface="+mn-ea"/>
                                    <a:cs typeface="+mn-cs"/>
                                  </a:rPr>
                                  <m:t>𝑟</m:t>
                                </m:r>
                              </m:sub>
                            </m:sSub>
                          </m:den>
                        </m:f>
                        <m:r>
                          <a:rPr lang="en-US" altLang="ja-JP" sz="1000" i="1">
                            <a:solidFill>
                              <a:schemeClr val="tx1"/>
                            </a:solidFill>
                            <a:effectLst/>
                            <a:latin typeface="Cambria Math"/>
                            <a:ea typeface="+mn-ea"/>
                            <a:cs typeface="+mn-cs"/>
                          </a:rPr>
                          <m:t>−1</m:t>
                        </m:r>
                      </m:e>
                    </m:d>
                    <m:r>
                      <a:rPr lang="ja-JP" altLang="ja-JP" sz="1000">
                        <a:solidFill>
                          <a:schemeClr val="tx1"/>
                        </a:solidFill>
                        <a:effectLst/>
                        <a:latin typeface="Cambria Math"/>
                        <a:ea typeface="+mn-ea"/>
                        <a:cs typeface="+mn-cs"/>
                      </a:rPr>
                      <m:t>×</m:t>
                    </m:r>
                    <m:r>
                      <a:rPr lang="en-US" altLang="ja-JP" sz="1000">
                        <a:solidFill>
                          <a:schemeClr val="tx1"/>
                        </a:solidFill>
                        <a:effectLst/>
                        <a:latin typeface="Cambria Math"/>
                        <a:ea typeface="+mn-ea"/>
                        <a:cs typeface="+mn-cs"/>
                      </a:rPr>
                      <m:t>100</m:t>
                    </m:r>
                  </m:oMath>
                </m:oMathPara>
              </a14:m>
              <a:endParaRPr kumimoji="1" lang="ja-JP" altLang="en-US" sz="1000"/>
            </a:p>
          </xdr:txBody>
        </xdr:sp>
      </mc:Choice>
      <mc:Fallback xmlns="">
        <xdr:sp macro="" textlink="">
          <xdr:nvSpPr>
            <xdr:cNvPr id="2" name="テキスト ボックス 1"/>
            <xdr:cNvSpPr txBox="1"/>
          </xdr:nvSpPr>
          <xdr:spPr>
            <a:xfrm>
              <a:off x="754380" y="3575685"/>
              <a:ext cx="1501140" cy="444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altLang="ja-JP" sz="1000" i="0">
                  <a:solidFill>
                    <a:schemeClr val="tx1"/>
                  </a:solidFill>
                  <a:effectLst/>
                  <a:latin typeface="+mn-lt"/>
                  <a:ea typeface="+mn-ea"/>
                  <a:cs typeface="+mn-cs"/>
                </a:rPr>
                <a:t>𝜀</a:t>
              </a:r>
              <a:r>
                <a:rPr lang="ja-JP" altLang="ja-JP" sz="1000" i="0">
                  <a:solidFill>
                    <a:schemeClr val="tx1"/>
                  </a:solidFill>
                  <a:effectLst/>
                  <a:latin typeface="+mn-lt"/>
                  <a:ea typeface="+mn-ea"/>
                  <a:cs typeface="+mn-cs"/>
                </a:rPr>
                <a:t>_</a:t>
              </a:r>
              <a:r>
                <a:rPr lang="en-US" altLang="ja-JP" sz="1000" i="0">
                  <a:solidFill>
                    <a:schemeClr val="tx1"/>
                  </a:solidFill>
                  <a:effectLst/>
                  <a:latin typeface="+mn-lt"/>
                  <a:ea typeface="+mn-ea"/>
                  <a:cs typeface="+mn-cs"/>
                </a:rPr>
                <a:t>p=</a:t>
              </a:r>
              <a:r>
                <a:rPr lang="ja-JP" altLang="ja-JP" sz="1000" i="0">
                  <a:solidFill>
                    <a:schemeClr val="tx1"/>
                  </a:solidFill>
                  <a:effectLst/>
                  <a:latin typeface="+mn-lt"/>
                  <a:ea typeface="+mn-ea"/>
                  <a:cs typeface="+mn-cs"/>
                </a:rPr>
                <a:t>(</a:t>
              </a:r>
              <a:r>
                <a:rPr lang="en-US" altLang="ja-JP" sz="1000" i="0">
                  <a:solidFill>
                    <a:schemeClr val="tx1"/>
                  </a:solidFill>
                  <a:effectLst/>
                  <a:latin typeface="+mn-lt"/>
                  <a:ea typeface="+mn-ea"/>
                  <a:cs typeface="+mn-cs"/>
                </a:rPr>
                <a:t>𝑝</a:t>
              </a:r>
              <a:r>
                <a:rPr lang="ja-JP" altLang="ja-JP" sz="1000" i="0">
                  <a:solidFill>
                    <a:schemeClr val="tx1"/>
                  </a:solidFill>
                  <a:effectLst/>
                  <a:latin typeface="+mn-lt"/>
                  <a:ea typeface="+mn-ea"/>
                  <a:cs typeface="+mn-cs"/>
                </a:rPr>
                <a:t>_</a:t>
              </a:r>
              <a:r>
                <a:rPr lang="en-US" altLang="ja-JP" sz="1000" i="0">
                  <a:solidFill>
                    <a:schemeClr val="tx1"/>
                  </a:solidFill>
                  <a:effectLst/>
                  <a:latin typeface="+mn-lt"/>
                  <a:ea typeface="+mn-ea"/>
                  <a:cs typeface="+mn-cs"/>
                </a:rPr>
                <a:t>x</a:t>
              </a:r>
              <a:r>
                <a:rPr lang="ja-JP" altLang="ja-JP" sz="1000" i="0">
                  <a:solidFill>
                    <a:schemeClr val="tx1"/>
                  </a:solidFill>
                  <a:effectLst/>
                  <a:latin typeface="+mn-lt"/>
                  <a:ea typeface="+mn-ea"/>
                  <a:cs typeface="+mn-cs"/>
                </a:rPr>
                <a:t>/</a:t>
              </a:r>
              <a:r>
                <a:rPr lang="en-US" altLang="ja-JP" sz="1000" i="0">
                  <a:solidFill>
                    <a:schemeClr val="tx1"/>
                  </a:solidFill>
                  <a:effectLst/>
                  <a:latin typeface="+mn-lt"/>
                  <a:ea typeface="+mn-ea"/>
                  <a:cs typeface="+mn-cs"/>
                </a:rPr>
                <a:t>𝑝</a:t>
              </a:r>
              <a:r>
                <a:rPr lang="ja-JP" altLang="ja-JP" sz="1000" i="0">
                  <a:solidFill>
                    <a:schemeClr val="tx1"/>
                  </a:solidFill>
                  <a:effectLst/>
                  <a:latin typeface="+mn-lt"/>
                  <a:ea typeface="+mn-ea"/>
                  <a:cs typeface="+mn-cs"/>
                </a:rPr>
                <a:t>_</a:t>
              </a:r>
              <a:r>
                <a:rPr lang="en-US" altLang="ja-JP" sz="1000" i="0">
                  <a:solidFill>
                    <a:schemeClr val="tx1"/>
                  </a:solidFill>
                  <a:effectLst/>
                  <a:latin typeface="+mn-lt"/>
                  <a:ea typeface="+mn-ea"/>
                  <a:cs typeface="+mn-cs"/>
                </a:rPr>
                <a:t>𝑟 −1)</a:t>
              </a:r>
              <a:r>
                <a:rPr lang="ja-JP" altLang="ja-JP" sz="1000" i="0">
                  <a:solidFill>
                    <a:schemeClr val="tx1"/>
                  </a:solidFill>
                  <a:effectLst/>
                  <a:latin typeface="+mn-lt"/>
                  <a:ea typeface="+mn-ea"/>
                  <a:cs typeface="+mn-cs"/>
                </a:rPr>
                <a:t>×</a:t>
              </a:r>
              <a:r>
                <a:rPr lang="en-US" altLang="ja-JP" sz="1000" i="0">
                  <a:solidFill>
                    <a:schemeClr val="tx1"/>
                  </a:solidFill>
                  <a:effectLst/>
                  <a:latin typeface="+mn-lt"/>
                  <a:ea typeface="+mn-ea"/>
                  <a:cs typeface="+mn-cs"/>
                </a:rPr>
                <a:t>100</a:t>
              </a:r>
              <a:endParaRPr kumimoji="1" lang="ja-JP" altLang="en-US" sz="10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oneCellAnchor>
    <xdr:from>
      <xdr:col>3</xdr:col>
      <xdr:colOff>1023490</xdr:colOff>
      <xdr:row>31</xdr:row>
      <xdr:rowOff>203049</xdr:rowOff>
    </xdr:from>
    <xdr:ext cx="914400" cy="248851"/>
    <mc:AlternateContent xmlns:mc="http://schemas.openxmlformats.org/markup-compatibility/2006" xmlns:a14="http://schemas.microsoft.com/office/drawing/2010/main">
      <mc:Choice Requires="a14">
        <xdr:sp macro="" textlink="">
          <xdr:nvSpPr>
            <xdr:cNvPr id="2" name="テキスト ボックス 1"/>
            <xdr:cNvSpPr txBox="1"/>
          </xdr:nvSpPr>
          <xdr:spPr>
            <a:xfrm>
              <a:off x="2280790" y="6841974"/>
              <a:ext cx="914400"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1000" i="1">
                            <a:solidFill>
                              <a:schemeClr val="tx1"/>
                            </a:solidFill>
                            <a:effectLst/>
                            <a:latin typeface="Cambria Math"/>
                            <a:ea typeface="+mn-ea"/>
                            <a:cs typeface="+mn-cs"/>
                          </a:rPr>
                        </m:ctrlPr>
                      </m:sSubPr>
                      <m:e>
                        <m:r>
                          <a:rPr lang="en-US" altLang="ja-JP" sz="1000" i="1">
                            <a:solidFill>
                              <a:schemeClr val="tx1"/>
                            </a:solidFill>
                            <a:effectLst/>
                            <a:latin typeface="Cambria Math"/>
                            <a:ea typeface="+mn-ea"/>
                            <a:cs typeface="+mn-cs"/>
                          </a:rPr>
                          <m:t>𝑇</m:t>
                        </m:r>
                      </m:e>
                      <m:sub>
                        <m:r>
                          <m:rPr>
                            <m:sty m:val="p"/>
                          </m:rPr>
                          <a:rPr lang="en-US" altLang="ja-JP" sz="1000">
                            <a:solidFill>
                              <a:schemeClr val="tx1"/>
                            </a:solidFill>
                            <a:effectLst/>
                            <a:latin typeface="Cambria Math"/>
                            <a:ea typeface="+mn-ea"/>
                            <a:cs typeface="+mn-cs"/>
                          </a:rPr>
                          <m:t>s</m:t>
                        </m:r>
                      </m:sub>
                    </m:sSub>
                    <m:r>
                      <a:rPr lang="en-US" altLang="ja-JP" sz="1000" i="1">
                        <a:solidFill>
                          <a:schemeClr val="tx1"/>
                        </a:solidFill>
                        <a:effectLst/>
                        <a:latin typeface="Cambria Math"/>
                        <a:ea typeface="+mn-ea"/>
                        <a:cs typeface="+mn-cs"/>
                      </a:rPr>
                      <m:t>=</m:t>
                    </m:r>
                    <m:sSub>
                      <m:sSubPr>
                        <m:ctrlPr>
                          <a:rPr lang="ja-JP" altLang="ja-JP" sz="1000" i="1">
                            <a:solidFill>
                              <a:schemeClr val="tx1"/>
                            </a:solidFill>
                            <a:effectLst/>
                            <a:latin typeface="Cambria Math"/>
                            <a:ea typeface="+mn-ea"/>
                            <a:cs typeface="+mn-cs"/>
                          </a:rPr>
                        </m:ctrlPr>
                      </m:sSubPr>
                      <m:e>
                        <m:r>
                          <a:rPr lang="en-US" altLang="ja-JP" sz="1000" i="1">
                            <a:solidFill>
                              <a:schemeClr val="tx1"/>
                            </a:solidFill>
                            <a:effectLst/>
                            <a:latin typeface="Cambria Math"/>
                            <a:ea typeface="+mn-ea"/>
                            <a:cs typeface="+mn-cs"/>
                          </a:rPr>
                          <m:t>𝑇</m:t>
                        </m:r>
                      </m:e>
                      <m:sub>
                        <m:r>
                          <a:rPr lang="en-US" altLang="ja-JP" sz="1000">
                            <a:solidFill>
                              <a:schemeClr val="tx1"/>
                            </a:solidFill>
                            <a:effectLst/>
                            <a:latin typeface="Cambria Math"/>
                            <a:ea typeface="+mn-ea"/>
                            <a:cs typeface="+mn-cs"/>
                          </a:rPr>
                          <m:t>1</m:t>
                        </m:r>
                      </m:sub>
                    </m:sSub>
                  </m:oMath>
                </m:oMathPara>
              </a14:m>
              <a:endParaRPr kumimoji="1" lang="ja-JP" altLang="en-US" sz="1000"/>
            </a:p>
          </xdr:txBody>
        </xdr:sp>
      </mc:Choice>
      <mc:Fallback xmlns="">
        <xdr:sp macro="" textlink="">
          <xdr:nvSpPr>
            <xdr:cNvPr id="2" name="テキスト ボックス 1"/>
            <xdr:cNvSpPr txBox="1"/>
          </xdr:nvSpPr>
          <xdr:spPr>
            <a:xfrm>
              <a:off x="2280790" y="6841974"/>
              <a:ext cx="914400"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r>
                <a:rPr lang="en-US" altLang="ja-JP" sz="1000" i="0">
                  <a:solidFill>
                    <a:schemeClr val="tx1"/>
                  </a:solidFill>
                  <a:effectLst/>
                  <a:latin typeface="Cambria Math"/>
                  <a:ea typeface="+mn-ea"/>
                  <a:cs typeface="+mn-cs"/>
                </a:rPr>
                <a:t>𝑇</a:t>
              </a:r>
              <a:r>
                <a:rPr lang="ja-JP" altLang="ja-JP" sz="1000" i="0">
                  <a:solidFill>
                    <a:schemeClr val="tx1"/>
                  </a:solidFill>
                  <a:effectLst/>
                  <a:latin typeface="Cambria Math"/>
                  <a:ea typeface="+mn-ea"/>
                  <a:cs typeface="+mn-cs"/>
                </a:rPr>
                <a:t>_</a:t>
              </a:r>
              <a:r>
                <a:rPr lang="en-US" altLang="ja-JP" sz="1000" i="0">
                  <a:solidFill>
                    <a:schemeClr val="tx1"/>
                  </a:solidFill>
                  <a:effectLst/>
                  <a:latin typeface="Cambria Math"/>
                  <a:ea typeface="+mn-ea"/>
                  <a:cs typeface="+mn-cs"/>
                </a:rPr>
                <a:t>s=𝑇</a:t>
              </a:r>
              <a:r>
                <a:rPr lang="ja-JP" altLang="ja-JP" sz="1000" i="0">
                  <a:solidFill>
                    <a:schemeClr val="tx1"/>
                  </a:solidFill>
                  <a:effectLst/>
                  <a:latin typeface="Cambria Math"/>
                  <a:ea typeface="+mn-ea"/>
                  <a:cs typeface="+mn-cs"/>
                </a:rPr>
                <a:t>_</a:t>
              </a:r>
              <a:r>
                <a:rPr lang="en-US" altLang="ja-JP" sz="1000" i="0">
                  <a:solidFill>
                    <a:schemeClr val="tx1"/>
                  </a:solidFill>
                  <a:effectLst/>
                  <a:latin typeface="Cambria Math"/>
                  <a:ea typeface="+mn-ea"/>
                  <a:cs typeface="+mn-cs"/>
                </a:rPr>
                <a:t>1</a:t>
              </a:r>
              <a:endParaRPr kumimoji="1" lang="ja-JP" altLang="en-US" sz="1000"/>
            </a:p>
          </xdr:txBody>
        </xdr:sp>
      </mc:Fallback>
    </mc:AlternateContent>
    <xdr:clientData/>
  </xdr:oneCellAnchor>
  <xdr:oneCellAnchor>
    <xdr:from>
      <xdr:col>3</xdr:col>
      <xdr:colOff>1186273</xdr:colOff>
      <xdr:row>40</xdr:row>
      <xdr:rowOff>68839</xdr:rowOff>
    </xdr:from>
    <xdr:ext cx="1769052" cy="423129"/>
    <mc:AlternateContent xmlns:mc="http://schemas.openxmlformats.org/markup-compatibility/2006" xmlns:a14="http://schemas.microsoft.com/office/drawing/2010/main">
      <mc:Choice Requires="a14">
        <xdr:sp macro="" textlink="">
          <xdr:nvSpPr>
            <xdr:cNvPr id="5" name="テキスト ボックス 4"/>
            <xdr:cNvSpPr txBox="1"/>
          </xdr:nvSpPr>
          <xdr:spPr>
            <a:xfrm>
              <a:off x="2446171" y="8156430"/>
              <a:ext cx="1769052" cy="4231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1000" i="1">
                            <a:solidFill>
                              <a:schemeClr val="tx1"/>
                            </a:solidFill>
                            <a:effectLst/>
                            <a:latin typeface="Cambria Math"/>
                            <a:ea typeface="+mn-ea"/>
                            <a:cs typeface="+mn-cs"/>
                          </a:rPr>
                        </m:ctrlPr>
                      </m:sSubPr>
                      <m:e>
                        <m:r>
                          <a:rPr lang="en-US" altLang="ja-JP" sz="1000" i="1">
                            <a:solidFill>
                              <a:schemeClr val="tx1"/>
                            </a:solidFill>
                            <a:effectLst/>
                            <a:latin typeface="Cambria Math"/>
                            <a:ea typeface="+mn-ea"/>
                            <a:cs typeface="+mn-cs"/>
                          </a:rPr>
                          <m:t>𝑇</m:t>
                        </m:r>
                      </m:e>
                      <m:sub>
                        <m:r>
                          <m:rPr>
                            <m:sty m:val="p"/>
                          </m:rPr>
                          <a:rPr lang="en-US" altLang="ja-JP" sz="1000">
                            <a:solidFill>
                              <a:schemeClr val="tx1"/>
                            </a:solidFill>
                            <a:effectLst/>
                            <a:latin typeface="Cambria Math"/>
                            <a:ea typeface="+mn-ea"/>
                            <a:cs typeface="+mn-cs"/>
                          </a:rPr>
                          <m:t>s</m:t>
                        </m:r>
                      </m:sub>
                    </m:sSub>
                    <m:r>
                      <a:rPr lang="en-US" altLang="ja-JP" sz="1000" i="1">
                        <a:solidFill>
                          <a:schemeClr val="tx1"/>
                        </a:solidFill>
                        <a:effectLst/>
                        <a:latin typeface="Cambria Math"/>
                        <a:ea typeface="+mn-ea"/>
                        <a:cs typeface="+mn-cs"/>
                      </a:rPr>
                      <m:t>=</m:t>
                    </m:r>
                    <m:sSub>
                      <m:sSubPr>
                        <m:ctrlPr>
                          <a:rPr lang="ja-JP" altLang="ja-JP" sz="1000" i="1">
                            <a:solidFill>
                              <a:schemeClr val="tx1"/>
                            </a:solidFill>
                            <a:effectLst/>
                            <a:latin typeface="Cambria Math"/>
                            <a:ea typeface="+mn-ea"/>
                            <a:cs typeface="+mn-cs"/>
                          </a:rPr>
                        </m:ctrlPr>
                      </m:sSubPr>
                      <m:e>
                        <m:r>
                          <a:rPr lang="en-US" altLang="ja-JP" sz="1000" i="1">
                            <a:solidFill>
                              <a:schemeClr val="tx1"/>
                            </a:solidFill>
                            <a:effectLst/>
                            <a:latin typeface="Cambria Math"/>
                            <a:ea typeface="+mn-ea"/>
                            <a:cs typeface="+mn-cs"/>
                          </a:rPr>
                          <m:t>𝑇</m:t>
                        </m:r>
                      </m:e>
                      <m:sub>
                        <m:r>
                          <a:rPr lang="en-US" altLang="ja-JP" sz="1000">
                            <a:solidFill>
                              <a:schemeClr val="tx1"/>
                            </a:solidFill>
                            <a:effectLst/>
                            <a:latin typeface="Cambria Math"/>
                            <a:ea typeface="+mn-ea"/>
                            <a:cs typeface="+mn-cs"/>
                          </a:rPr>
                          <m:t>4</m:t>
                        </m:r>
                      </m:sub>
                    </m:sSub>
                    <m:r>
                      <a:rPr lang="en-US" altLang="ja-JP" sz="1000" i="1">
                        <a:solidFill>
                          <a:schemeClr val="tx1"/>
                        </a:solidFill>
                        <a:effectLst/>
                        <a:latin typeface="Cambria Math"/>
                        <a:ea typeface="+mn-ea"/>
                        <a:cs typeface="+mn-cs"/>
                      </a:rPr>
                      <m:t>+</m:t>
                    </m:r>
                    <m:f>
                      <m:fPr>
                        <m:ctrlPr>
                          <a:rPr lang="ja-JP" altLang="ja-JP" sz="1000" i="1">
                            <a:solidFill>
                              <a:schemeClr val="tx1"/>
                            </a:solidFill>
                            <a:effectLst/>
                            <a:latin typeface="Cambria Math"/>
                            <a:ea typeface="+mn-ea"/>
                            <a:cs typeface="+mn-cs"/>
                          </a:rPr>
                        </m:ctrlPr>
                      </m:fPr>
                      <m:num>
                        <m:r>
                          <a:rPr lang="en-US" altLang="ja-JP" sz="1000">
                            <a:solidFill>
                              <a:schemeClr val="tx1"/>
                            </a:solidFill>
                            <a:effectLst/>
                            <a:latin typeface="Cambria Math"/>
                            <a:ea typeface="+mn-ea"/>
                            <a:cs typeface="+mn-cs"/>
                          </a:rPr>
                          <m:t>80</m:t>
                        </m:r>
                        <m:r>
                          <a:rPr lang="en-US" altLang="ja-JP" sz="1000" i="1">
                            <a:solidFill>
                              <a:schemeClr val="tx1"/>
                            </a:solidFill>
                            <a:effectLst/>
                            <a:latin typeface="Cambria Math"/>
                            <a:ea typeface="+mn-ea"/>
                            <a:cs typeface="+mn-cs"/>
                          </a:rPr>
                          <m:t>−</m:t>
                        </m:r>
                        <m:r>
                          <a:rPr lang="en-US" altLang="ja-JP" sz="1000">
                            <a:solidFill>
                              <a:schemeClr val="tx1"/>
                            </a:solidFill>
                            <a:effectLst/>
                            <a:latin typeface="Cambria Math"/>
                            <a:ea typeface="+mn-ea"/>
                            <a:cs typeface="+mn-cs"/>
                          </a:rPr>
                          <m:t>20</m:t>
                        </m:r>
                      </m:num>
                      <m:den>
                        <m:r>
                          <a:rPr lang="en-US" altLang="ja-JP" sz="1000">
                            <a:solidFill>
                              <a:schemeClr val="tx1"/>
                            </a:solidFill>
                            <a:effectLst/>
                            <a:latin typeface="Cambria Math"/>
                            <a:ea typeface="+mn-ea"/>
                            <a:cs typeface="+mn-cs"/>
                          </a:rPr>
                          <m:t>80</m:t>
                        </m:r>
                        <m:r>
                          <a:rPr lang="en-US" altLang="ja-JP" sz="1000" i="1">
                            <a:solidFill>
                              <a:schemeClr val="tx1"/>
                            </a:solidFill>
                            <a:effectLst/>
                            <a:latin typeface="Cambria Math"/>
                            <a:ea typeface="+mn-ea"/>
                            <a:cs typeface="+mn-cs"/>
                          </a:rPr>
                          <m:t>−</m:t>
                        </m:r>
                        <m:sSub>
                          <m:sSubPr>
                            <m:ctrlPr>
                              <a:rPr lang="ja-JP" altLang="ja-JP" sz="1000" i="1">
                                <a:solidFill>
                                  <a:schemeClr val="tx1"/>
                                </a:solidFill>
                                <a:effectLst/>
                                <a:latin typeface="Cambria Math"/>
                                <a:ea typeface="+mn-ea"/>
                                <a:cs typeface="+mn-cs"/>
                              </a:rPr>
                            </m:ctrlPr>
                          </m:sSubPr>
                          <m:e>
                            <m:r>
                              <a:rPr lang="en-US" altLang="ja-JP" sz="1000" i="1">
                                <a:solidFill>
                                  <a:schemeClr val="tx1"/>
                                </a:solidFill>
                                <a:effectLst/>
                                <a:latin typeface="Cambria Math"/>
                                <a:ea typeface="+mn-ea"/>
                                <a:cs typeface="+mn-cs"/>
                              </a:rPr>
                              <m:t>𝜃</m:t>
                            </m:r>
                          </m:e>
                          <m:sub>
                            <m:r>
                              <m:rPr>
                                <m:sty m:val="p"/>
                              </m:rPr>
                              <a:rPr lang="en-US" altLang="ja-JP" sz="1000">
                                <a:solidFill>
                                  <a:schemeClr val="tx1"/>
                                </a:solidFill>
                                <a:effectLst/>
                                <a:latin typeface="Cambria Math"/>
                                <a:ea typeface="+mn-ea"/>
                                <a:cs typeface="+mn-cs"/>
                              </a:rPr>
                              <m:t>s</m:t>
                            </m:r>
                          </m:sub>
                        </m:sSub>
                      </m:den>
                    </m:f>
                  </m:oMath>
                </m:oMathPara>
              </a14:m>
              <a:endParaRPr kumimoji="1" lang="ja-JP" altLang="en-US" sz="1000"/>
            </a:p>
          </xdr:txBody>
        </xdr:sp>
      </mc:Choice>
      <mc:Fallback xmlns="">
        <xdr:sp macro="" textlink="">
          <xdr:nvSpPr>
            <xdr:cNvPr id="5" name="テキスト ボックス 4"/>
            <xdr:cNvSpPr txBox="1"/>
          </xdr:nvSpPr>
          <xdr:spPr>
            <a:xfrm>
              <a:off x="2446171" y="8156430"/>
              <a:ext cx="1769052" cy="4231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US" altLang="ja-JP" sz="1000" i="0">
                  <a:solidFill>
                    <a:schemeClr val="tx1"/>
                  </a:solidFill>
                  <a:effectLst/>
                  <a:latin typeface="Cambria Math"/>
                  <a:ea typeface="+mn-ea"/>
                  <a:cs typeface="+mn-cs"/>
                </a:rPr>
                <a:t>𝑇</a:t>
              </a:r>
              <a:r>
                <a:rPr lang="ja-JP" altLang="ja-JP" sz="1000" i="0">
                  <a:solidFill>
                    <a:schemeClr val="tx1"/>
                  </a:solidFill>
                  <a:effectLst/>
                  <a:latin typeface="Cambria Math"/>
                  <a:ea typeface="+mn-ea"/>
                  <a:cs typeface="+mn-cs"/>
                </a:rPr>
                <a:t>_</a:t>
              </a:r>
              <a:r>
                <a:rPr lang="en-US" altLang="ja-JP" sz="1000" i="0">
                  <a:solidFill>
                    <a:schemeClr val="tx1"/>
                  </a:solidFill>
                  <a:effectLst/>
                  <a:latin typeface="Cambria Math"/>
                  <a:ea typeface="+mn-ea"/>
                  <a:cs typeface="+mn-cs"/>
                </a:rPr>
                <a:t>s=𝑇</a:t>
              </a:r>
              <a:r>
                <a:rPr lang="ja-JP" altLang="ja-JP" sz="1000" i="0">
                  <a:solidFill>
                    <a:schemeClr val="tx1"/>
                  </a:solidFill>
                  <a:effectLst/>
                  <a:latin typeface="Cambria Math"/>
                  <a:ea typeface="+mn-ea"/>
                  <a:cs typeface="+mn-cs"/>
                </a:rPr>
                <a:t>_</a:t>
              </a:r>
              <a:r>
                <a:rPr lang="en-US" altLang="ja-JP" sz="1000" i="0">
                  <a:solidFill>
                    <a:schemeClr val="tx1"/>
                  </a:solidFill>
                  <a:effectLst/>
                  <a:latin typeface="Cambria Math"/>
                  <a:ea typeface="+mn-ea"/>
                  <a:cs typeface="+mn-cs"/>
                </a:rPr>
                <a:t>4+</a:t>
              </a:r>
              <a:r>
                <a:rPr lang="ja-JP" altLang="ja-JP" sz="1000" i="0">
                  <a:solidFill>
                    <a:schemeClr val="tx1"/>
                  </a:solidFill>
                  <a:effectLst/>
                  <a:latin typeface="Cambria Math"/>
                  <a:ea typeface="+mn-ea"/>
                  <a:cs typeface="+mn-cs"/>
                </a:rPr>
                <a:t>(</a:t>
              </a:r>
              <a:r>
                <a:rPr lang="en-US" altLang="ja-JP" sz="1000" i="0">
                  <a:solidFill>
                    <a:schemeClr val="tx1"/>
                  </a:solidFill>
                  <a:effectLst/>
                  <a:latin typeface="Cambria Math"/>
                  <a:ea typeface="+mn-ea"/>
                  <a:cs typeface="+mn-cs"/>
                </a:rPr>
                <a:t>80−20</a:t>
              </a:r>
              <a:r>
                <a:rPr lang="ja-JP" altLang="ja-JP" sz="1000" i="0">
                  <a:solidFill>
                    <a:schemeClr val="tx1"/>
                  </a:solidFill>
                  <a:effectLst/>
                  <a:latin typeface="Cambria Math"/>
                  <a:ea typeface="+mn-ea"/>
                  <a:cs typeface="+mn-cs"/>
                </a:rPr>
                <a:t>)/(</a:t>
              </a:r>
              <a:r>
                <a:rPr lang="en-US" altLang="ja-JP" sz="1000" i="0">
                  <a:solidFill>
                    <a:schemeClr val="tx1"/>
                  </a:solidFill>
                  <a:effectLst/>
                  <a:latin typeface="Cambria Math"/>
                  <a:ea typeface="+mn-ea"/>
                  <a:cs typeface="+mn-cs"/>
                </a:rPr>
                <a:t>80−𝜃</a:t>
              </a:r>
              <a:r>
                <a:rPr lang="ja-JP" altLang="ja-JP" sz="1000" i="0">
                  <a:solidFill>
                    <a:schemeClr val="tx1"/>
                  </a:solidFill>
                  <a:effectLst/>
                  <a:latin typeface="Cambria Math"/>
                  <a:ea typeface="+mn-ea"/>
                  <a:cs typeface="+mn-cs"/>
                </a:rPr>
                <a:t>_</a:t>
              </a:r>
              <a:r>
                <a:rPr lang="en-US" altLang="ja-JP" sz="1000" i="0">
                  <a:solidFill>
                    <a:schemeClr val="tx1"/>
                  </a:solidFill>
                  <a:effectLst/>
                  <a:latin typeface="Cambria Math"/>
                  <a:ea typeface="+mn-ea"/>
                  <a:cs typeface="+mn-cs"/>
                </a:rPr>
                <a:t>s </a:t>
              </a:r>
              <a:r>
                <a:rPr lang="ja-JP" altLang="ja-JP" sz="1000" i="0">
                  <a:solidFill>
                    <a:schemeClr val="tx1"/>
                  </a:solidFill>
                  <a:effectLst/>
                  <a:latin typeface="Cambria Math"/>
                  <a:ea typeface="+mn-ea"/>
                  <a:cs typeface="+mn-cs"/>
                </a:rPr>
                <a:t>)</a:t>
              </a:r>
              <a:endParaRPr kumimoji="1" lang="ja-JP" altLang="en-US" sz="1000"/>
            </a:p>
          </xdr:txBody>
        </xdr:sp>
      </mc:Fallback>
    </mc:AlternateContent>
    <xdr:clientData/>
  </xdr:oneCellAnchor>
  <xdr:oneCellAnchor>
    <xdr:from>
      <xdr:col>13</xdr:col>
      <xdr:colOff>685799</xdr:colOff>
      <xdr:row>21</xdr:row>
      <xdr:rowOff>0</xdr:rowOff>
    </xdr:from>
    <xdr:ext cx="1571625" cy="416909"/>
    <mc:AlternateContent xmlns:mc="http://schemas.openxmlformats.org/markup-compatibility/2006" xmlns:a14="http://schemas.microsoft.com/office/drawing/2010/main">
      <mc:Choice Requires="a14">
        <xdr:sp macro="" textlink="">
          <xdr:nvSpPr>
            <xdr:cNvPr id="9" name="テキスト ボックス 8"/>
            <xdr:cNvSpPr txBox="1"/>
          </xdr:nvSpPr>
          <xdr:spPr>
            <a:xfrm>
              <a:off x="8162924" y="4533900"/>
              <a:ext cx="1571625" cy="4169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1000" i="1">
                            <a:solidFill>
                              <a:schemeClr val="tx1"/>
                            </a:solidFill>
                            <a:effectLst/>
                            <a:latin typeface="Cambria Math"/>
                            <a:ea typeface="+mn-ea"/>
                            <a:cs typeface="+mn-cs"/>
                          </a:rPr>
                        </m:ctrlPr>
                      </m:sSubPr>
                      <m:e>
                        <m:r>
                          <a:rPr lang="en-US" altLang="ja-JP" sz="1000" i="1">
                            <a:solidFill>
                              <a:schemeClr val="tx1"/>
                            </a:solidFill>
                            <a:effectLst/>
                            <a:latin typeface="Cambria Math"/>
                            <a:ea typeface="+mn-ea"/>
                            <a:cs typeface="+mn-cs"/>
                          </a:rPr>
                          <m:t>𝑇</m:t>
                        </m:r>
                      </m:e>
                      <m:sub>
                        <m:r>
                          <m:rPr>
                            <m:sty m:val="p"/>
                          </m:rPr>
                          <a:rPr lang="en-US" altLang="ja-JP" sz="1000">
                            <a:solidFill>
                              <a:schemeClr val="tx1"/>
                            </a:solidFill>
                            <a:effectLst/>
                            <a:latin typeface="Cambria Math"/>
                            <a:ea typeface="+mn-ea"/>
                            <a:cs typeface="+mn-cs"/>
                          </a:rPr>
                          <m:t>s</m:t>
                        </m:r>
                      </m:sub>
                    </m:sSub>
                    <m:r>
                      <a:rPr lang="en-US" altLang="ja-JP" sz="1000" i="1">
                        <a:solidFill>
                          <a:schemeClr val="tx1"/>
                        </a:solidFill>
                        <a:effectLst/>
                        <a:latin typeface="Cambria Math"/>
                        <a:ea typeface="+mn-ea"/>
                        <a:cs typeface="+mn-cs"/>
                      </a:rPr>
                      <m:t>=</m:t>
                    </m:r>
                    <m:sSub>
                      <m:sSubPr>
                        <m:ctrlPr>
                          <a:rPr lang="ja-JP" altLang="ja-JP" sz="1000" i="1">
                            <a:solidFill>
                              <a:schemeClr val="tx1"/>
                            </a:solidFill>
                            <a:effectLst/>
                            <a:latin typeface="Cambria Math"/>
                            <a:ea typeface="+mn-ea"/>
                            <a:cs typeface="+mn-cs"/>
                          </a:rPr>
                        </m:ctrlPr>
                      </m:sSubPr>
                      <m:e>
                        <m:r>
                          <a:rPr lang="en-US" altLang="ja-JP" sz="1000" i="1">
                            <a:solidFill>
                              <a:schemeClr val="tx1"/>
                            </a:solidFill>
                            <a:effectLst/>
                            <a:latin typeface="Cambria Math"/>
                            <a:ea typeface="+mn-ea"/>
                            <a:cs typeface="+mn-cs"/>
                          </a:rPr>
                          <m:t>𝑇</m:t>
                        </m:r>
                      </m:e>
                      <m:sub>
                        <m:r>
                          <a:rPr lang="en-US" altLang="ja-JP" sz="1000">
                            <a:solidFill>
                              <a:schemeClr val="tx1"/>
                            </a:solidFill>
                            <a:effectLst/>
                            <a:latin typeface="Cambria Math"/>
                            <a:ea typeface="+mn-ea"/>
                            <a:cs typeface="+mn-cs"/>
                          </a:rPr>
                          <m:t>2</m:t>
                        </m:r>
                      </m:sub>
                    </m:sSub>
                    <m:r>
                      <a:rPr lang="en-US" altLang="ja-JP" sz="1000" i="1">
                        <a:solidFill>
                          <a:schemeClr val="tx1"/>
                        </a:solidFill>
                        <a:effectLst/>
                        <a:latin typeface="Cambria Math"/>
                        <a:ea typeface="+mn-ea"/>
                        <a:cs typeface="+mn-cs"/>
                      </a:rPr>
                      <m:t>+</m:t>
                    </m:r>
                    <m:f>
                      <m:fPr>
                        <m:ctrlPr>
                          <a:rPr lang="ja-JP" altLang="ja-JP" sz="1000" i="1">
                            <a:solidFill>
                              <a:schemeClr val="tx1"/>
                            </a:solidFill>
                            <a:effectLst/>
                            <a:latin typeface="Cambria Math"/>
                            <a:ea typeface="+mn-ea"/>
                            <a:cs typeface="+mn-cs"/>
                          </a:rPr>
                        </m:ctrlPr>
                      </m:fPr>
                      <m:num>
                        <m:r>
                          <a:rPr lang="en-US" altLang="ja-JP" sz="1000" i="1">
                            <a:solidFill>
                              <a:schemeClr val="tx1"/>
                            </a:solidFill>
                            <a:effectLst/>
                            <a:latin typeface="Cambria Math"/>
                            <a:ea typeface="+mn-ea"/>
                            <a:cs typeface="+mn-cs"/>
                          </a:rPr>
                          <m:t>𝐶</m:t>
                        </m:r>
                        <m:d>
                          <m:dPr>
                            <m:ctrlPr>
                              <a:rPr lang="ja-JP" altLang="ja-JP" sz="1000" i="1">
                                <a:solidFill>
                                  <a:schemeClr val="tx1"/>
                                </a:solidFill>
                                <a:effectLst/>
                                <a:latin typeface="Cambria Math"/>
                                <a:ea typeface="+mn-ea"/>
                                <a:cs typeface="+mn-cs"/>
                              </a:rPr>
                            </m:ctrlPr>
                          </m:dPr>
                          <m:e>
                            <m:sSub>
                              <m:sSubPr>
                                <m:ctrlPr>
                                  <a:rPr lang="ja-JP" altLang="ja-JP" sz="1000" i="1">
                                    <a:solidFill>
                                      <a:schemeClr val="tx1"/>
                                    </a:solidFill>
                                    <a:effectLst/>
                                    <a:latin typeface="Cambria Math"/>
                                    <a:ea typeface="+mn-ea"/>
                                    <a:cs typeface="+mn-cs"/>
                                  </a:rPr>
                                </m:ctrlPr>
                              </m:sSubPr>
                              <m:e>
                                <m:r>
                                  <a:rPr lang="en-US" altLang="ja-JP" sz="1000" i="1">
                                    <a:solidFill>
                                      <a:schemeClr val="tx1"/>
                                    </a:solidFill>
                                    <a:effectLst/>
                                    <a:latin typeface="Cambria Math"/>
                                    <a:ea typeface="+mn-ea"/>
                                    <a:cs typeface="+mn-cs"/>
                                  </a:rPr>
                                  <m:t>𝜃</m:t>
                                </m:r>
                              </m:e>
                              <m:sub>
                                <m:r>
                                  <m:rPr>
                                    <m:sty m:val="p"/>
                                  </m:rPr>
                                  <a:rPr lang="en-US" altLang="ja-JP" sz="1000">
                                    <a:solidFill>
                                      <a:schemeClr val="tx1"/>
                                    </a:solidFill>
                                    <a:effectLst/>
                                    <a:latin typeface="Cambria Math"/>
                                    <a:ea typeface="+mn-ea"/>
                                    <a:cs typeface="+mn-cs"/>
                                  </a:rPr>
                                  <m:t>h</m:t>
                                </m:r>
                                <m:r>
                                  <m:rPr>
                                    <m:sty m:val="p"/>
                                  </m:rPr>
                                  <a:rPr lang="en-US" altLang="ja-JP" sz="1000" b="0" i="0">
                                    <a:solidFill>
                                      <a:schemeClr val="tx1"/>
                                    </a:solidFill>
                                    <a:effectLst/>
                                    <a:latin typeface="Cambria Math"/>
                                    <a:ea typeface="+mn-ea"/>
                                    <a:cs typeface="+mn-cs"/>
                                  </a:rPr>
                                  <m:t>H</m:t>
                                </m:r>
                              </m:sub>
                            </m:sSub>
                            <m:r>
                              <a:rPr lang="en-US" altLang="ja-JP" sz="1000" i="1">
                                <a:solidFill>
                                  <a:schemeClr val="tx1"/>
                                </a:solidFill>
                                <a:effectLst/>
                                <a:latin typeface="Cambria Math"/>
                                <a:ea typeface="+mn-ea"/>
                                <a:cs typeface="+mn-cs"/>
                              </a:rPr>
                              <m:t>−60</m:t>
                            </m:r>
                          </m:e>
                        </m:d>
                        <m:sSub>
                          <m:sSubPr>
                            <m:ctrlPr>
                              <a:rPr lang="ja-JP" altLang="ja-JP" sz="1000" i="1">
                                <a:solidFill>
                                  <a:schemeClr val="tx1"/>
                                </a:solidFill>
                                <a:effectLst/>
                                <a:latin typeface="Cambria Math"/>
                                <a:ea typeface="+mn-ea"/>
                                <a:cs typeface="+mn-cs"/>
                              </a:rPr>
                            </m:ctrlPr>
                          </m:sSubPr>
                          <m:e>
                            <m:r>
                              <a:rPr lang="en-US" altLang="ja-JP" sz="1000" i="1">
                                <a:solidFill>
                                  <a:schemeClr val="tx1"/>
                                </a:solidFill>
                                <a:effectLst/>
                                <a:latin typeface="Cambria Math"/>
                                <a:ea typeface="+mn-ea"/>
                                <a:cs typeface="+mn-cs"/>
                              </a:rPr>
                              <m:t>𝑊</m:t>
                            </m:r>
                          </m:e>
                          <m:sub>
                            <m:r>
                              <m:rPr>
                                <m:sty m:val="p"/>
                              </m:rPr>
                              <a:rPr lang="en-US" altLang="ja-JP" sz="1000">
                                <a:solidFill>
                                  <a:schemeClr val="tx1"/>
                                </a:solidFill>
                                <a:effectLst/>
                                <a:latin typeface="Cambria Math"/>
                                <a:ea typeface="+mn-ea"/>
                                <a:cs typeface="+mn-cs"/>
                              </a:rPr>
                              <m:t>f</m:t>
                            </m:r>
                          </m:sub>
                        </m:sSub>
                      </m:num>
                      <m:den>
                        <m:r>
                          <a:rPr lang="en-US" altLang="ja-JP" sz="1000">
                            <a:solidFill>
                              <a:schemeClr val="tx1"/>
                            </a:solidFill>
                            <a:effectLst/>
                            <a:latin typeface="Cambria Math"/>
                            <a:ea typeface="+mn-ea"/>
                            <a:cs typeface="+mn-cs"/>
                          </a:rPr>
                          <m:t>60</m:t>
                        </m:r>
                        <m:sSub>
                          <m:sSubPr>
                            <m:ctrlPr>
                              <a:rPr lang="ja-JP" altLang="ja-JP" sz="1000" i="1">
                                <a:solidFill>
                                  <a:schemeClr val="tx1"/>
                                </a:solidFill>
                                <a:effectLst/>
                                <a:latin typeface="Cambria Math"/>
                                <a:ea typeface="+mn-ea"/>
                                <a:cs typeface="+mn-cs"/>
                              </a:rPr>
                            </m:ctrlPr>
                          </m:sSubPr>
                          <m:e>
                            <m:r>
                              <a:rPr lang="en-US" altLang="ja-JP" sz="1000" i="1">
                                <a:solidFill>
                                  <a:schemeClr val="tx1"/>
                                </a:solidFill>
                                <a:effectLst/>
                                <a:latin typeface="Cambria Math"/>
                                <a:ea typeface="+mn-ea"/>
                                <a:cs typeface="+mn-cs"/>
                              </a:rPr>
                              <m:t>𝑝</m:t>
                            </m:r>
                          </m:e>
                          <m:sub>
                            <m:r>
                              <m:rPr>
                                <m:sty m:val="p"/>
                              </m:rPr>
                              <a:rPr lang="en-US" altLang="ja-JP" sz="1000">
                                <a:solidFill>
                                  <a:schemeClr val="tx1"/>
                                </a:solidFill>
                                <a:effectLst/>
                                <a:latin typeface="Cambria Math"/>
                                <a:ea typeface="+mn-ea"/>
                                <a:cs typeface="+mn-cs"/>
                              </a:rPr>
                              <m:t>f</m:t>
                            </m:r>
                          </m:sub>
                        </m:sSub>
                      </m:den>
                    </m:f>
                  </m:oMath>
                </m:oMathPara>
              </a14:m>
              <a:endParaRPr kumimoji="1" lang="ja-JP" altLang="en-US" sz="1000"/>
            </a:p>
          </xdr:txBody>
        </xdr:sp>
      </mc:Choice>
      <mc:Fallback xmlns="">
        <xdr:sp macro="" textlink="">
          <xdr:nvSpPr>
            <xdr:cNvPr id="9" name="テキスト ボックス 8"/>
            <xdr:cNvSpPr txBox="1"/>
          </xdr:nvSpPr>
          <xdr:spPr>
            <a:xfrm>
              <a:off x="8162924" y="4533900"/>
              <a:ext cx="1571625" cy="4169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US" altLang="ja-JP" sz="1000" i="0">
                  <a:solidFill>
                    <a:schemeClr val="tx1"/>
                  </a:solidFill>
                  <a:effectLst/>
                  <a:latin typeface="Cambria Math"/>
                  <a:ea typeface="+mn-ea"/>
                  <a:cs typeface="+mn-cs"/>
                </a:rPr>
                <a:t>𝑇</a:t>
              </a:r>
              <a:r>
                <a:rPr lang="ja-JP" altLang="ja-JP" sz="1000" i="0">
                  <a:solidFill>
                    <a:schemeClr val="tx1"/>
                  </a:solidFill>
                  <a:effectLst/>
                  <a:latin typeface="Cambria Math"/>
                  <a:ea typeface="+mn-ea"/>
                  <a:cs typeface="+mn-cs"/>
                </a:rPr>
                <a:t>_</a:t>
              </a:r>
              <a:r>
                <a:rPr lang="en-US" altLang="ja-JP" sz="1000" i="0">
                  <a:solidFill>
                    <a:schemeClr val="tx1"/>
                  </a:solidFill>
                  <a:effectLst/>
                  <a:latin typeface="Cambria Math"/>
                  <a:ea typeface="+mn-ea"/>
                  <a:cs typeface="+mn-cs"/>
                </a:rPr>
                <a:t>s=𝑇</a:t>
              </a:r>
              <a:r>
                <a:rPr lang="ja-JP" altLang="ja-JP" sz="1000" i="0">
                  <a:solidFill>
                    <a:schemeClr val="tx1"/>
                  </a:solidFill>
                  <a:effectLst/>
                  <a:latin typeface="Cambria Math"/>
                  <a:ea typeface="+mn-ea"/>
                  <a:cs typeface="+mn-cs"/>
                </a:rPr>
                <a:t>_</a:t>
              </a:r>
              <a:r>
                <a:rPr lang="en-US" altLang="ja-JP" sz="1000" i="0">
                  <a:solidFill>
                    <a:schemeClr val="tx1"/>
                  </a:solidFill>
                  <a:effectLst/>
                  <a:latin typeface="Cambria Math"/>
                  <a:ea typeface="+mn-ea"/>
                  <a:cs typeface="+mn-cs"/>
                </a:rPr>
                <a:t>2+</a:t>
              </a:r>
              <a:r>
                <a:rPr lang="ja-JP" altLang="ja-JP" sz="1000" i="0">
                  <a:solidFill>
                    <a:schemeClr val="tx1"/>
                  </a:solidFill>
                  <a:effectLst/>
                  <a:latin typeface="Cambria Math"/>
                  <a:ea typeface="+mn-ea"/>
                  <a:cs typeface="+mn-cs"/>
                </a:rPr>
                <a:t>(</a:t>
              </a:r>
              <a:r>
                <a:rPr lang="en-US" altLang="ja-JP" sz="1000" i="0">
                  <a:solidFill>
                    <a:schemeClr val="tx1"/>
                  </a:solidFill>
                  <a:effectLst/>
                  <a:latin typeface="Cambria Math"/>
                  <a:ea typeface="+mn-ea"/>
                  <a:cs typeface="+mn-cs"/>
                </a:rPr>
                <a:t>𝐶</a:t>
              </a:r>
              <a:r>
                <a:rPr lang="ja-JP" altLang="ja-JP" sz="1000" i="0">
                  <a:solidFill>
                    <a:schemeClr val="tx1"/>
                  </a:solidFill>
                  <a:effectLst/>
                  <a:latin typeface="Cambria Math"/>
                  <a:ea typeface="+mn-ea"/>
                  <a:cs typeface="+mn-cs"/>
                </a:rPr>
                <a:t>(</a:t>
              </a:r>
              <a:r>
                <a:rPr lang="en-US" altLang="ja-JP" sz="1000" i="0">
                  <a:solidFill>
                    <a:schemeClr val="tx1"/>
                  </a:solidFill>
                  <a:effectLst/>
                  <a:latin typeface="Cambria Math"/>
                  <a:ea typeface="+mn-ea"/>
                  <a:cs typeface="+mn-cs"/>
                </a:rPr>
                <a:t>𝜃</a:t>
              </a:r>
              <a:r>
                <a:rPr lang="ja-JP" altLang="ja-JP" sz="1000" i="0">
                  <a:solidFill>
                    <a:schemeClr val="tx1"/>
                  </a:solidFill>
                  <a:effectLst/>
                  <a:latin typeface="Cambria Math"/>
                  <a:ea typeface="+mn-ea"/>
                  <a:cs typeface="+mn-cs"/>
                </a:rPr>
                <a:t>_</a:t>
              </a:r>
              <a:r>
                <a:rPr lang="en-US" altLang="ja-JP" sz="1000" i="0">
                  <a:solidFill>
                    <a:schemeClr val="tx1"/>
                  </a:solidFill>
                  <a:effectLst/>
                  <a:latin typeface="Cambria Math"/>
                  <a:ea typeface="+mn-ea"/>
                  <a:cs typeface="+mn-cs"/>
                </a:rPr>
                <a:t>h</a:t>
              </a:r>
              <a:r>
                <a:rPr lang="en-US" altLang="ja-JP" sz="1000" b="0" i="0">
                  <a:solidFill>
                    <a:schemeClr val="tx1"/>
                  </a:solidFill>
                  <a:effectLst/>
                  <a:latin typeface="Cambria Math"/>
                  <a:ea typeface="+mn-ea"/>
                  <a:cs typeface="+mn-cs"/>
                </a:rPr>
                <a:t>H</a:t>
              </a:r>
              <a:r>
                <a:rPr lang="en-US" altLang="ja-JP" sz="1000" i="0">
                  <a:solidFill>
                    <a:schemeClr val="tx1"/>
                  </a:solidFill>
                  <a:effectLst/>
                  <a:latin typeface="Cambria Math"/>
                  <a:ea typeface="+mn-ea"/>
                  <a:cs typeface="+mn-cs"/>
                </a:rPr>
                <a:t>−60)</a:t>
              </a:r>
              <a:r>
                <a:rPr lang="ja-JP" altLang="ja-JP" sz="1000" i="0">
                  <a:solidFill>
                    <a:schemeClr val="tx1"/>
                  </a:solidFill>
                  <a:effectLst/>
                  <a:latin typeface="Cambria Math"/>
                  <a:ea typeface="+mn-ea"/>
                  <a:cs typeface="+mn-cs"/>
                </a:rPr>
                <a:t> </a:t>
              </a:r>
              <a:r>
                <a:rPr lang="en-US" altLang="ja-JP" sz="1000" i="0">
                  <a:solidFill>
                    <a:schemeClr val="tx1"/>
                  </a:solidFill>
                  <a:effectLst/>
                  <a:latin typeface="Cambria Math"/>
                  <a:ea typeface="+mn-ea"/>
                  <a:cs typeface="+mn-cs"/>
                </a:rPr>
                <a:t>𝑊</a:t>
              </a:r>
              <a:r>
                <a:rPr lang="ja-JP" altLang="ja-JP" sz="1000" i="0">
                  <a:solidFill>
                    <a:schemeClr val="tx1"/>
                  </a:solidFill>
                  <a:effectLst/>
                  <a:latin typeface="Cambria Math"/>
                  <a:ea typeface="+mn-ea"/>
                  <a:cs typeface="+mn-cs"/>
                </a:rPr>
                <a:t>_</a:t>
              </a:r>
              <a:r>
                <a:rPr lang="en-US" altLang="ja-JP" sz="1000" i="0">
                  <a:solidFill>
                    <a:schemeClr val="tx1"/>
                  </a:solidFill>
                  <a:effectLst/>
                  <a:latin typeface="Cambria Math"/>
                  <a:ea typeface="+mn-ea"/>
                  <a:cs typeface="+mn-cs"/>
                </a:rPr>
                <a:t>f</a:t>
              </a:r>
              <a:r>
                <a:rPr lang="ja-JP" altLang="ja-JP" sz="1000" i="0">
                  <a:solidFill>
                    <a:schemeClr val="tx1"/>
                  </a:solidFill>
                  <a:effectLst/>
                  <a:latin typeface="Cambria Math"/>
                  <a:ea typeface="+mn-ea"/>
                  <a:cs typeface="+mn-cs"/>
                </a:rPr>
                <a:t>)/(</a:t>
              </a:r>
              <a:r>
                <a:rPr lang="en-US" altLang="ja-JP" sz="1000" i="0">
                  <a:solidFill>
                    <a:schemeClr val="tx1"/>
                  </a:solidFill>
                  <a:effectLst/>
                  <a:latin typeface="Cambria Math"/>
                  <a:ea typeface="+mn-ea"/>
                  <a:cs typeface="+mn-cs"/>
                </a:rPr>
                <a:t>60𝑝</a:t>
              </a:r>
              <a:r>
                <a:rPr lang="ja-JP" altLang="ja-JP" sz="1000" i="0">
                  <a:solidFill>
                    <a:schemeClr val="tx1"/>
                  </a:solidFill>
                  <a:effectLst/>
                  <a:latin typeface="Cambria Math"/>
                  <a:ea typeface="+mn-ea"/>
                  <a:cs typeface="+mn-cs"/>
                </a:rPr>
                <a:t>_</a:t>
              </a:r>
              <a:r>
                <a:rPr lang="en-US" altLang="ja-JP" sz="1000" i="0">
                  <a:solidFill>
                    <a:schemeClr val="tx1"/>
                  </a:solidFill>
                  <a:effectLst/>
                  <a:latin typeface="Cambria Math"/>
                  <a:ea typeface="+mn-ea"/>
                  <a:cs typeface="+mn-cs"/>
                </a:rPr>
                <a:t>f </a:t>
              </a:r>
              <a:r>
                <a:rPr lang="ja-JP" altLang="ja-JP" sz="1000" i="0">
                  <a:solidFill>
                    <a:schemeClr val="tx1"/>
                  </a:solidFill>
                  <a:effectLst/>
                  <a:latin typeface="Cambria Math"/>
                  <a:ea typeface="+mn-ea"/>
                  <a:cs typeface="+mn-cs"/>
                </a:rPr>
                <a:t>)</a:t>
              </a:r>
              <a:endParaRPr kumimoji="1" lang="ja-JP" altLang="en-US" sz="1000"/>
            </a:p>
          </xdr:txBody>
        </xdr:sp>
      </mc:Fallback>
    </mc:AlternateContent>
    <xdr:clientData/>
  </xdr:oneCellAnchor>
  <xdr:oneCellAnchor>
    <xdr:from>
      <xdr:col>14</xdr:col>
      <xdr:colOff>0</xdr:colOff>
      <xdr:row>24</xdr:row>
      <xdr:rowOff>0</xdr:rowOff>
    </xdr:from>
    <xdr:ext cx="1552575" cy="416909"/>
    <mc:AlternateContent xmlns:mc="http://schemas.openxmlformats.org/markup-compatibility/2006" xmlns:a14="http://schemas.microsoft.com/office/drawing/2010/main">
      <mc:Choice Requires="a14">
        <xdr:sp macro="" textlink="">
          <xdr:nvSpPr>
            <xdr:cNvPr id="10" name="テキスト ボックス 9"/>
            <xdr:cNvSpPr txBox="1"/>
          </xdr:nvSpPr>
          <xdr:spPr>
            <a:xfrm>
              <a:off x="8162925" y="5162550"/>
              <a:ext cx="1552575" cy="4169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1000" i="1">
                            <a:solidFill>
                              <a:schemeClr val="tx1"/>
                            </a:solidFill>
                            <a:effectLst/>
                            <a:latin typeface="Cambria Math"/>
                            <a:ea typeface="+mn-ea"/>
                            <a:cs typeface="+mn-cs"/>
                          </a:rPr>
                        </m:ctrlPr>
                      </m:sSubPr>
                      <m:e>
                        <m:r>
                          <a:rPr lang="en-US" altLang="ja-JP" sz="1000" i="1">
                            <a:solidFill>
                              <a:schemeClr val="tx1"/>
                            </a:solidFill>
                            <a:effectLst/>
                            <a:latin typeface="Cambria Math"/>
                            <a:ea typeface="+mn-ea"/>
                            <a:cs typeface="+mn-cs"/>
                          </a:rPr>
                          <m:t>𝑇</m:t>
                        </m:r>
                      </m:e>
                      <m:sub>
                        <m:r>
                          <m:rPr>
                            <m:sty m:val="p"/>
                          </m:rPr>
                          <a:rPr lang="en-US" altLang="ja-JP" sz="1000">
                            <a:solidFill>
                              <a:schemeClr val="tx1"/>
                            </a:solidFill>
                            <a:effectLst/>
                            <a:latin typeface="Cambria Math"/>
                            <a:ea typeface="+mn-ea"/>
                            <a:cs typeface="+mn-cs"/>
                          </a:rPr>
                          <m:t>s</m:t>
                        </m:r>
                      </m:sub>
                    </m:sSub>
                    <m:r>
                      <a:rPr lang="en-US" altLang="ja-JP" sz="1000" i="1">
                        <a:solidFill>
                          <a:schemeClr val="tx1"/>
                        </a:solidFill>
                        <a:effectLst/>
                        <a:latin typeface="Cambria Math"/>
                        <a:ea typeface="+mn-ea"/>
                        <a:cs typeface="+mn-cs"/>
                      </a:rPr>
                      <m:t>=</m:t>
                    </m:r>
                    <m:sSub>
                      <m:sSubPr>
                        <m:ctrlPr>
                          <a:rPr lang="ja-JP" altLang="ja-JP" sz="1000" i="1">
                            <a:solidFill>
                              <a:schemeClr val="tx1"/>
                            </a:solidFill>
                            <a:effectLst/>
                            <a:latin typeface="Cambria Math"/>
                            <a:ea typeface="+mn-ea"/>
                            <a:cs typeface="+mn-cs"/>
                          </a:rPr>
                        </m:ctrlPr>
                      </m:sSubPr>
                      <m:e>
                        <m:r>
                          <a:rPr lang="en-US" altLang="ja-JP" sz="1000" i="1">
                            <a:solidFill>
                              <a:schemeClr val="tx1"/>
                            </a:solidFill>
                            <a:effectLst/>
                            <a:latin typeface="Cambria Math"/>
                            <a:ea typeface="+mn-ea"/>
                            <a:cs typeface="+mn-cs"/>
                          </a:rPr>
                          <m:t>𝑇</m:t>
                        </m:r>
                      </m:e>
                      <m:sub>
                        <m:r>
                          <a:rPr lang="en-US" altLang="ja-JP" sz="1000">
                            <a:solidFill>
                              <a:schemeClr val="tx1"/>
                            </a:solidFill>
                            <a:effectLst/>
                            <a:latin typeface="Cambria Math"/>
                            <a:ea typeface="+mn-ea"/>
                            <a:cs typeface="+mn-cs"/>
                          </a:rPr>
                          <m:t>2</m:t>
                        </m:r>
                      </m:sub>
                    </m:sSub>
                    <m:r>
                      <a:rPr lang="en-US" altLang="ja-JP" sz="1000" i="1">
                        <a:solidFill>
                          <a:schemeClr val="tx1"/>
                        </a:solidFill>
                        <a:effectLst/>
                        <a:latin typeface="Cambria Math"/>
                        <a:ea typeface="+mn-ea"/>
                        <a:cs typeface="+mn-cs"/>
                      </a:rPr>
                      <m:t>+</m:t>
                    </m:r>
                    <m:f>
                      <m:fPr>
                        <m:ctrlPr>
                          <a:rPr lang="ja-JP" altLang="ja-JP" sz="1000" i="1">
                            <a:solidFill>
                              <a:schemeClr val="tx1"/>
                            </a:solidFill>
                            <a:effectLst/>
                            <a:latin typeface="Cambria Math"/>
                            <a:ea typeface="+mn-ea"/>
                            <a:cs typeface="+mn-cs"/>
                          </a:rPr>
                        </m:ctrlPr>
                      </m:fPr>
                      <m:num>
                        <m:r>
                          <a:rPr lang="en-US" altLang="ja-JP" sz="1000" i="1">
                            <a:solidFill>
                              <a:schemeClr val="tx1"/>
                            </a:solidFill>
                            <a:effectLst/>
                            <a:latin typeface="Cambria Math"/>
                            <a:ea typeface="+mn-ea"/>
                            <a:cs typeface="+mn-cs"/>
                          </a:rPr>
                          <m:t>𝐶</m:t>
                        </m:r>
                        <m:d>
                          <m:dPr>
                            <m:ctrlPr>
                              <a:rPr lang="ja-JP" altLang="ja-JP" sz="1000" i="1">
                                <a:solidFill>
                                  <a:schemeClr val="tx1"/>
                                </a:solidFill>
                                <a:effectLst/>
                                <a:latin typeface="Cambria Math"/>
                                <a:ea typeface="+mn-ea"/>
                                <a:cs typeface="+mn-cs"/>
                              </a:rPr>
                            </m:ctrlPr>
                          </m:dPr>
                          <m:e>
                            <m:sSub>
                              <m:sSubPr>
                                <m:ctrlPr>
                                  <a:rPr lang="ja-JP" altLang="ja-JP" sz="1000" i="1">
                                    <a:solidFill>
                                      <a:schemeClr val="tx1"/>
                                    </a:solidFill>
                                    <a:effectLst/>
                                    <a:latin typeface="Cambria Math"/>
                                    <a:ea typeface="+mn-ea"/>
                                    <a:cs typeface="+mn-cs"/>
                                  </a:rPr>
                                </m:ctrlPr>
                              </m:sSubPr>
                              <m:e>
                                <m:r>
                                  <a:rPr lang="en-US" altLang="ja-JP" sz="1000" i="1">
                                    <a:solidFill>
                                      <a:schemeClr val="tx1"/>
                                    </a:solidFill>
                                    <a:effectLst/>
                                    <a:latin typeface="Cambria Math"/>
                                    <a:ea typeface="+mn-ea"/>
                                    <a:cs typeface="+mn-cs"/>
                                  </a:rPr>
                                  <m:t>𝜃</m:t>
                                </m:r>
                              </m:e>
                              <m:sub>
                                <m:r>
                                  <m:rPr>
                                    <m:sty m:val="p"/>
                                  </m:rPr>
                                  <a:rPr lang="en-US" altLang="ja-JP" sz="1000">
                                    <a:solidFill>
                                      <a:schemeClr val="tx1"/>
                                    </a:solidFill>
                                    <a:effectLst/>
                                    <a:latin typeface="Cambria Math"/>
                                    <a:ea typeface="+mn-ea"/>
                                    <a:cs typeface="+mn-cs"/>
                                  </a:rPr>
                                  <m:t>h</m:t>
                                </m:r>
                                <m:r>
                                  <m:rPr>
                                    <m:sty m:val="p"/>
                                  </m:rPr>
                                  <a:rPr lang="en-US" altLang="ja-JP" sz="1000" b="0" i="0">
                                    <a:solidFill>
                                      <a:schemeClr val="tx1"/>
                                    </a:solidFill>
                                    <a:effectLst/>
                                    <a:latin typeface="Cambria Math"/>
                                    <a:ea typeface="+mn-ea"/>
                                    <a:cs typeface="+mn-cs"/>
                                  </a:rPr>
                                  <m:t>C</m:t>
                                </m:r>
                              </m:sub>
                            </m:sSub>
                            <m:r>
                              <a:rPr lang="en-US" altLang="ja-JP" sz="1000" i="1">
                                <a:solidFill>
                                  <a:schemeClr val="tx1"/>
                                </a:solidFill>
                                <a:effectLst/>
                                <a:latin typeface="Cambria Math"/>
                                <a:ea typeface="+mn-ea"/>
                                <a:cs typeface="+mn-cs"/>
                              </a:rPr>
                              <m:t>−</m:t>
                            </m:r>
                            <m:r>
                              <a:rPr lang="en-US" altLang="ja-JP" sz="1000" b="0" i="1">
                                <a:solidFill>
                                  <a:schemeClr val="tx1"/>
                                </a:solidFill>
                                <a:effectLst/>
                                <a:latin typeface="Cambria Math"/>
                                <a:ea typeface="+mn-ea"/>
                                <a:cs typeface="+mn-cs"/>
                              </a:rPr>
                              <m:t>15</m:t>
                            </m:r>
                          </m:e>
                        </m:d>
                        <m:sSub>
                          <m:sSubPr>
                            <m:ctrlPr>
                              <a:rPr lang="ja-JP" altLang="ja-JP" sz="1000" i="1">
                                <a:solidFill>
                                  <a:schemeClr val="tx1"/>
                                </a:solidFill>
                                <a:effectLst/>
                                <a:latin typeface="Cambria Math"/>
                                <a:ea typeface="+mn-ea"/>
                                <a:cs typeface="+mn-cs"/>
                              </a:rPr>
                            </m:ctrlPr>
                          </m:sSubPr>
                          <m:e>
                            <m:r>
                              <a:rPr lang="en-US" altLang="ja-JP" sz="1000" i="1">
                                <a:solidFill>
                                  <a:schemeClr val="tx1"/>
                                </a:solidFill>
                                <a:effectLst/>
                                <a:latin typeface="Cambria Math"/>
                                <a:ea typeface="+mn-ea"/>
                                <a:cs typeface="+mn-cs"/>
                              </a:rPr>
                              <m:t>𝑊</m:t>
                            </m:r>
                          </m:e>
                          <m:sub>
                            <m:r>
                              <m:rPr>
                                <m:sty m:val="p"/>
                              </m:rPr>
                              <a:rPr lang="en-US" altLang="ja-JP" sz="1000">
                                <a:solidFill>
                                  <a:schemeClr val="tx1"/>
                                </a:solidFill>
                                <a:effectLst/>
                                <a:latin typeface="Cambria Math"/>
                                <a:ea typeface="+mn-ea"/>
                                <a:cs typeface="+mn-cs"/>
                              </a:rPr>
                              <m:t>f</m:t>
                            </m:r>
                          </m:sub>
                        </m:sSub>
                      </m:num>
                      <m:den>
                        <m:r>
                          <a:rPr lang="en-US" altLang="ja-JP" sz="1000">
                            <a:solidFill>
                              <a:schemeClr val="tx1"/>
                            </a:solidFill>
                            <a:effectLst/>
                            <a:latin typeface="Cambria Math"/>
                            <a:ea typeface="+mn-ea"/>
                            <a:cs typeface="+mn-cs"/>
                          </a:rPr>
                          <m:t>60</m:t>
                        </m:r>
                        <m:sSub>
                          <m:sSubPr>
                            <m:ctrlPr>
                              <a:rPr lang="ja-JP" altLang="ja-JP" sz="1000" i="1">
                                <a:solidFill>
                                  <a:schemeClr val="tx1"/>
                                </a:solidFill>
                                <a:effectLst/>
                                <a:latin typeface="Cambria Math"/>
                                <a:ea typeface="+mn-ea"/>
                                <a:cs typeface="+mn-cs"/>
                              </a:rPr>
                            </m:ctrlPr>
                          </m:sSubPr>
                          <m:e>
                            <m:r>
                              <a:rPr lang="en-US" altLang="ja-JP" sz="1000" i="1">
                                <a:solidFill>
                                  <a:schemeClr val="tx1"/>
                                </a:solidFill>
                                <a:effectLst/>
                                <a:latin typeface="Cambria Math"/>
                                <a:ea typeface="+mn-ea"/>
                                <a:cs typeface="+mn-cs"/>
                              </a:rPr>
                              <m:t>𝑝</m:t>
                            </m:r>
                          </m:e>
                          <m:sub>
                            <m:r>
                              <m:rPr>
                                <m:sty m:val="p"/>
                              </m:rPr>
                              <a:rPr lang="en-US" altLang="ja-JP" sz="1000">
                                <a:solidFill>
                                  <a:schemeClr val="tx1"/>
                                </a:solidFill>
                                <a:effectLst/>
                                <a:latin typeface="Cambria Math"/>
                                <a:ea typeface="+mn-ea"/>
                                <a:cs typeface="+mn-cs"/>
                              </a:rPr>
                              <m:t>f</m:t>
                            </m:r>
                          </m:sub>
                        </m:sSub>
                      </m:den>
                    </m:f>
                  </m:oMath>
                </m:oMathPara>
              </a14:m>
              <a:endParaRPr kumimoji="1" lang="ja-JP" altLang="en-US" sz="1000"/>
            </a:p>
          </xdr:txBody>
        </xdr:sp>
      </mc:Choice>
      <mc:Fallback xmlns="">
        <xdr:sp macro="" textlink="">
          <xdr:nvSpPr>
            <xdr:cNvPr id="10" name="テキスト ボックス 9"/>
            <xdr:cNvSpPr txBox="1"/>
          </xdr:nvSpPr>
          <xdr:spPr>
            <a:xfrm>
              <a:off x="8162925" y="5162550"/>
              <a:ext cx="1552575" cy="4169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US" altLang="ja-JP" sz="1000" i="0">
                  <a:solidFill>
                    <a:schemeClr val="tx1"/>
                  </a:solidFill>
                  <a:effectLst/>
                  <a:latin typeface="Cambria Math"/>
                  <a:ea typeface="+mn-ea"/>
                  <a:cs typeface="+mn-cs"/>
                </a:rPr>
                <a:t>𝑇</a:t>
              </a:r>
              <a:r>
                <a:rPr lang="ja-JP" altLang="ja-JP" sz="1000" i="0">
                  <a:solidFill>
                    <a:schemeClr val="tx1"/>
                  </a:solidFill>
                  <a:effectLst/>
                  <a:latin typeface="Cambria Math"/>
                  <a:ea typeface="+mn-ea"/>
                  <a:cs typeface="+mn-cs"/>
                </a:rPr>
                <a:t>_</a:t>
              </a:r>
              <a:r>
                <a:rPr lang="en-US" altLang="ja-JP" sz="1000" i="0">
                  <a:solidFill>
                    <a:schemeClr val="tx1"/>
                  </a:solidFill>
                  <a:effectLst/>
                  <a:latin typeface="Cambria Math"/>
                  <a:ea typeface="+mn-ea"/>
                  <a:cs typeface="+mn-cs"/>
                </a:rPr>
                <a:t>s=𝑇</a:t>
              </a:r>
              <a:r>
                <a:rPr lang="ja-JP" altLang="ja-JP" sz="1000" i="0">
                  <a:solidFill>
                    <a:schemeClr val="tx1"/>
                  </a:solidFill>
                  <a:effectLst/>
                  <a:latin typeface="Cambria Math"/>
                  <a:ea typeface="+mn-ea"/>
                  <a:cs typeface="+mn-cs"/>
                </a:rPr>
                <a:t>_</a:t>
              </a:r>
              <a:r>
                <a:rPr lang="en-US" altLang="ja-JP" sz="1000" i="0">
                  <a:solidFill>
                    <a:schemeClr val="tx1"/>
                  </a:solidFill>
                  <a:effectLst/>
                  <a:latin typeface="Cambria Math"/>
                  <a:ea typeface="+mn-ea"/>
                  <a:cs typeface="+mn-cs"/>
                </a:rPr>
                <a:t>2+</a:t>
              </a:r>
              <a:r>
                <a:rPr lang="ja-JP" altLang="ja-JP" sz="1000" i="0">
                  <a:solidFill>
                    <a:schemeClr val="tx1"/>
                  </a:solidFill>
                  <a:effectLst/>
                  <a:latin typeface="Cambria Math"/>
                  <a:ea typeface="+mn-ea"/>
                  <a:cs typeface="+mn-cs"/>
                </a:rPr>
                <a:t>(</a:t>
              </a:r>
              <a:r>
                <a:rPr lang="en-US" altLang="ja-JP" sz="1000" i="0">
                  <a:solidFill>
                    <a:schemeClr val="tx1"/>
                  </a:solidFill>
                  <a:effectLst/>
                  <a:latin typeface="Cambria Math"/>
                  <a:ea typeface="+mn-ea"/>
                  <a:cs typeface="+mn-cs"/>
                </a:rPr>
                <a:t>𝐶</a:t>
              </a:r>
              <a:r>
                <a:rPr lang="ja-JP" altLang="ja-JP" sz="1000" i="0">
                  <a:solidFill>
                    <a:schemeClr val="tx1"/>
                  </a:solidFill>
                  <a:effectLst/>
                  <a:latin typeface="Cambria Math"/>
                  <a:ea typeface="+mn-ea"/>
                  <a:cs typeface="+mn-cs"/>
                </a:rPr>
                <a:t>(</a:t>
              </a:r>
              <a:r>
                <a:rPr lang="en-US" altLang="ja-JP" sz="1000" i="0">
                  <a:solidFill>
                    <a:schemeClr val="tx1"/>
                  </a:solidFill>
                  <a:effectLst/>
                  <a:latin typeface="Cambria Math"/>
                  <a:ea typeface="+mn-ea"/>
                  <a:cs typeface="+mn-cs"/>
                </a:rPr>
                <a:t>𝜃</a:t>
              </a:r>
              <a:r>
                <a:rPr lang="ja-JP" altLang="ja-JP" sz="1000" i="0">
                  <a:solidFill>
                    <a:schemeClr val="tx1"/>
                  </a:solidFill>
                  <a:effectLst/>
                  <a:latin typeface="Cambria Math"/>
                  <a:ea typeface="+mn-ea"/>
                  <a:cs typeface="+mn-cs"/>
                </a:rPr>
                <a:t>_</a:t>
              </a:r>
              <a:r>
                <a:rPr lang="en-US" altLang="ja-JP" sz="1000" i="0">
                  <a:solidFill>
                    <a:schemeClr val="tx1"/>
                  </a:solidFill>
                  <a:effectLst/>
                  <a:latin typeface="Cambria Math"/>
                  <a:ea typeface="+mn-ea"/>
                  <a:cs typeface="+mn-cs"/>
                </a:rPr>
                <a:t>h</a:t>
              </a:r>
              <a:r>
                <a:rPr lang="en-US" altLang="ja-JP" sz="1000" b="0" i="0">
                  <a:solidFill>
                    <a:schemeClr val="tx1"/>
                  </a:solidFill>
                  <a:effectLst/>
                  <a:latin typeface="Cambria Math"/>
                  <a:ea typeface="+mn-ea"/>
                  <a:cs typeface="+mn-cs"/>
                </a:rPr>
                <a:t>C</a:t>
              </a:r>
              <a:r>
                <a:rPr lang="en-US" altLang="ja-JP" sz="1000" i="0">
                  <a:solidFill>
                    <a:schemeClr val="tx1"/>
                  </a:solidFill>
                  <a:effectLst/>
                  <a:latin typeface="Cambria Math"/>
                  <a:ea typeface="+mn-ea"/>
                  <a:cs typeface="+mn-cs"/>
                </a:rPr>
                <a:t>−</a:t>
              </a:r>
              <a:r>
                <a:rPr lang="en-US" altLang="ja-JP" sz="1000" b="0" i="0">
                  <a:solidFill>
                    <a:schemeClr val="tx1"/>
                  </a:solidFill>
                  <a:effectLst/>
                  <a:latin typeface="Cambria Math"/>
                  <a:ea typeface="+mn-ea"/>
                  <a:cs typeface="+mn-cs"/>
                </a:rPr>
                <a:t>15)</a:t>
              </a:r>
              <a:r>
                <a:rPr lang="ja-JP" altLang="ja-JP" sz="1000" b="0" i="0">
                  <a:solidFill>
                    <a:schemeClr val="tx1"/>
                  </a:solidFill>
                  <a:effectLst/>
                  <a:latin typeface="Cambria Math"/>
                  <a:ea typeface="+mn-ea"/>
                  <a:cs typeface="+mn-cs"/>
                </a:rPr>
                <a:t> </a:t>
              </a:r>
              <a:r>
                <a:rPr lang="en-US" altLang="ja-JP" sz="1000" i="0">
                  <a:solidFill>
                    <a:schemeClr val="tx1"/>
                  </a:solidFill>
                  <a:effectLst/>
                  <a:latin typeface="Cambria Math"/>
                  <a:ea typeface="+mn-ea"/>
                  <a:cs typeface="+mn-cs"/>
                </a:rPr>
                <a:t>𝑊</a:t>
              </a:r>
              <a:r>
                <a:rPr lang="ja-JP" altLang="ja-JP" sz="1000" i="0">
                  <a:solidFill>
                    <a:schemeClr val="tx1"/>
                  </a:solidFill>
                  <a:effectLst/>
                  <a:latin typeface="Cambria Math"/>
                  <a:ea typeface="+mn-ea"/>
                  <a:cs typeface="+mn-cs"/>
                </a:rPr>
                <a:t>_</a:t>
              </a:r>
              <a:r>
                <a:rPr lang="en-US" altLang="ja-JP" sz="1000" i="0">
                  <a:solidFill>
                    <a:schemeClr val="tx1"/>
                  </a:solidFill>
                  <a:effectLst/>
                  <a:latin typeface="Cambria Math"/>
                  <a:ea typeface="+mn-ea"/>
                  <a:cs typeface="+mn-cs"/>
                </a:rPr>
                <a:t>f</a:t>
              </a:r>
              <a:r>
                <a:rPr lang="ja-JP" altLang="ja-JP" sz="1000" i="0">
                  <a:solidFill>
                    <a:schemeClr val="tx1"/>
                  </a:solidFill>
                  <a:effectLst/>
                  <a:latin typeface="Cambria Math"/>
                  <a:ea typeface="+mn-ea"/>
                  <a:cs typeface="+mn-cs"/>
                </a:rPr>
                <a:t>)/(</a:t>
              </a:r>
              <a:r>
                <a:rPr lang="en-US" altLang="ja-JP" sz="1000" i="0">
                  <a:solidFill>
                    <a:schemeClr val="tx1"/>
                  </a:solidFill>
                  <a:effectLst/>
                  <a:latin typeface="Cambria Math"/>
                  <a:ea typeface="+mn-ea"/>
                  <a:cs typeface="+mn-cs"/>
                </a:rPr>
                <a:t>60𝑝</a:t>
              </a:r>
              <a:r>
                <a:rPr lang="ja-JP" altLang="ja-JP" sz="1000" i="0">
                  <a:solidFill>
                    <a:schemeClr val="tx1"/>
                  </a:solidFill>
                  <a:effectLst/>
                  <a:latin typeface="Cambria Math"/>
                  <a:ea typeface="+mn-ea"/>
                  <a:cs typeface="+mn-cs"/>
                </a:rPr>
                <a:t>_</a:t>
              </a:r>
              <a:r>
                <a:rPr lang="en-US" altLang="ja-JP" sz="1000" i="0">
                  <a:solidFill>
                    <a:schemeClr val="tx1"/>
                  </a:solidFill>
                  <a:effectLst/>
                  <a:latin typeface="Cambria Math"/>
                  <a:ea typeface="+mn-ea"/>
                  <a:cs typeface="+mn-cs"/>
                </a:rPr>
                <a:t>f </a:t>
              </a:r>
              <a:r>
                <a:rPr lang="ja-JP" altLang="ja-JP" sz="1000" i="0">
                  <a:solidFill>
                    <a:schemeClr val="tx1"/>
                  </a:solidFill>
                  <a:effectLst/>
                  <a:latin typeface="Cambria Math"/>
                  <a:ea typeface="+mn-ea"/>
                  <a:cs typeface="+mn-cs"/>
                </a:rPr>
                <a:t>)</a:t>
              </a:r>
              <a:endParaRPr kumimoji="1" lang="ja-JP" altLang="en-US" sz="1000"/>
            </a:p>
          </xdr:txBody>
        </xdr:sp>
      </mc:Fallback>
    </mc:AlternateContent>
    <xdr:clientData/>
  </xdr:oneCellAnchor>
  <xdr:oneCellAnchor>
    <xdr:from>
      <xdr:col>14</xdr:col>
      <xdr:colOff>0</xdr:colOff>
      <xdr:row>27</xdr:row>
      <xdr:rowOff>0</xdr:rowOff>
    </xdr:from>
    <xdr:ext cx="1726626" cy="416909"/>
    <mc:AlternateContent xmlns:mc="http://schemas.openxmlformats.org/markup-compatibility/2006" xmlns:a14="http://schemas.microsoft.com/office/drawing/2010/main">
      <mc:Choice Requires="a14">
        <xdr:sp macro="" textlink="">
          <xdr:nvSpPr>
            <xdr:cNvPr id="11" name="テキスト ボックス 10"/>
            <xdr:cNvSpPr txBox="1"/>
          </xdr:nvSpPr>
          <xdr:spPr>
            <a:xfrm>
              <a:off x="8162925" y="5800725"/>
              <a:ext cx="1726626" cy="4169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1000" i="1">
                            <a:solidFill>
                              <a:schemeClr val="tx1"/>
                            </a:solidFill>
                            <a:effectLst/>
                            <a:latin typeface="Cambria Math"/>
                            <a:ea typeface="+mn-ea"/>
                            <a:cs typeface="+mn-cs"/>
                          </a:rPr>
                        </m:ctrlPr>
                      </m:sSubPr>
                      <m:e>
                        <m:r>
                          <a:rPr lang="en-US" altLang="ja-JP" sz="1000" i="1">
                            <a:solidFill>
                              <a:schemeClr val="tx1"/>
                            </a:solidFill>
                            <a:effectLst/>
                            <a:latin typeface="Cambria Math"/>
                            <a:ea typeface="+mn-ea"/>
                            <a:cs typeface="+mn-cs"/>
                          </a:rPr>
                          <m:t>𝑇</m:t>
                        </m:r>
                      </m:e>
                      <m:sub>
                        <m:r>
                          <m:rPr>
                            <m:sty m:val="p"/>
                          </m:rPr>
                          <a:rPr lang="en-US" altLang="ja-JP" sz="1000">
                            <a:solidFill>
                              <a:schemeClr val="tx1"/>
                            </a:solidFill>
                            <a:effectLst/>
                            <a:latin typeface="Cambria Math"/>
                            <a:ea typeface="+mn-ea"/>
                            <a:cs typeface="+mn-cs"/>
                          </a:rPr>
                          <m:t>H</m:t>
                        </m:r>
                      </m:sub>
                    </m:sSub>
                    <m:r>
                      <a:rPr lang="en-US" altLang="ja-JP" sz="1000" i="1">
                        <a:solidFill>
                          <a:schemeClr val="tx1"/>
                        </a:solidFill>
                        <a:effectLst/>
                        <a:latin typeface="Cambria Math"/>
                        <a:ea typeface="+mn-ea"/>
                        <a:cs typeface="+mn-cs"/>
                      </a:rPr>
                      <m:t>=</m:t>
                    </m:r>
                    <m:sSub>
                      <m:sSubPr>
                        <m:ctrlPr>
                          <a:rPr lang="ja-JP" altLang="ja-JP" sz="1000" i="1">
                            <a:solidFill>
                              <a:schemeClr val="tx1"/>
                            </a:solidFill>
                            <a:effectLst/>
                            <a:latin typeface="Cambria Math"/>
                            <a:ea typeface="+mn-ea"/>
                            <a:cs typeface="+mn-cs"/>
                          </a:rPr>
                        </m:ctrlPr>
                      </m:sSubPr>
                      <m:e>
                        <m:r>
                          <a:rPr lang="en-US" altLang="ja-JP" sz="1000" i="1">
                            <a:solidFill>
                              <a:schemeClr val="tx1"/>
                            </a:solidFill>
                            <a:effectLst/>
                            <a:latin typeface="Cambria Math"/>
                            <a:ea typeface="+mn-ea"/>
                            <a:cs typeface="+mn-cs"/>
                          </a:rPr>
                          <m:t>𝑇</m:t>
                        </m:r>
                      </m:e>
                      <m:sub>
                        <m:r>
                          <a:rPr lang="en-US" altLang="ja-JP" sz="1000">
                            <a:solidFill>
                              <a:schemeClr val="tx1"/>
                            </a:solidFill>
                            <a:effectLst/>
                            <a:latin typeface="Cambria Math"/>
                            <a:ea typeface="+mn-ea"/>
                            <a:cs typeface="+mn-cs"/>
                          </a:rPr>
                          <m:t>3</m:t>
                        </m:r>
                      </m:sub>
                    </m:sSub>
                    <m:r>
                      <a:rPr lang="en-US" altLang="ja-JP" sz="1000" i="1">
                        <a:solidFill>
                          <a:schemeClr val="tx1"/>
                        </a:solidFill>
                        <a:effectLst/>
                        <a:latin typeface="Cambria Math"/>
                        <a:ea typeface="+mn-ea"/>
                        <a:cs typeface="+mn-cs"/>
                      </a:rPr>
                      <m:t>+</m:t>
                    </m:r>
                    <m:f>
                      <m:fPr>
                        <m:ctrlPr>
                          <a:rPr lang="ja-JP" altLang="ja-JP" sz="1000" i="1">
                            <a:solidFill>
                              <a:schemeClr val="tx1"/>
                            </a:solidFill>
                            <a:effectLst/>
                            <a:latin typeface="Cambria Math"/>
                            <a:ea typeface="+mn-ea"/>
                            <a:cs typeface="+mn-cs"/>
                          </a:rPr>
                        </m:ctrlPr>
                      </m:fPr>
                      <m:num>
                        <m:r>
                          <a:rPr lang="en-US" altLang="ja-JP" sz="1000" i="1">
                            <a:solidFill>
                              <a:schemeClr val="tx1"/>
                            </a:solidFill>
                            <a:effectLst/>
                            <a:latin typeface="Cambria Math"/>
                            <a:ea typeface="+mn-ea"/>
                            <a:cs typeface="+mn-cs"/>
                          </a:rPr>
                          <m:t>𝐶</m:t>
                        </m:r>
                        <m:d>
                          <m:dPr>
                            <m:ctrlPr>
                              <a:rPr lang="ja-JP" altLang="ja-JP" sz="1000" i="1">
                                <a:solidFill>
                                  <a:schemeClr val="tx1"/>
                                </a:solidFill>
                                <a:effectLst/>
                                <a:latin typeface="Cambria Math"/>
                                <a:ea typeface="+mn-ea"/>
                                <a:cs typeface="+mn-cs"/>
                              </a:rPr>
                            </m:ctrlPr>
                          </m:dPr>
                          <m:e>
                            <m:sSub>
                              <m:sSubPr>
                                <m:ctrlPr>
                                  <a:rPr lang="ja-JP" altLang="ja-JP" sz="1000" i="1">
                                    <a:solidFill>
                                      <a:schemeClr val="tx1"/>
                                    </a:solidFill>
                                    <a:effectLst/>
                                    <a:latin typeface="Cambria Math"/>
                                    <a:ea typeface="+mn-ea"/>
                                    <a:cs typeface="+mn-cs"/>
                                  </a:rPr>
                                </m:ctrlPr>
                              </m:sSubPr>
                              <m:e>
                                <m:r>
                                  <a:rPr lang="en-US" altLang="ja-JP" sz="1000" i="1">
                                    <a:solidFill>
                                      <a:schemeClr val="tx1"/>
                                    </a:solidFill>
                                    <a:effectLst/>
                                    <a:latin typeface="Cambria Math"/>
                                    <a:ea typeface="+mn-ea"/>
                                    <a:cs typeface="+mn-cs"/>
                                  </a:rPr>
                                  <m:t>𝜃</m:t>
                                </m:r>
                              </m:e>
                              <m:sub>
                                <m:r>
                                  <m:rPr>
                                    <m:sty m:val="p"/>
                                  </m:rPr>
                                  <a:rPr lang="en-US" altLang="ja-JP" sz="1000">
                                    <a:solidFill>
                                      <a:schemeClr val="tx1"/>
                                    </a:solidFill>
                                    <a:effectLst/>
                                    <a:latin typeface="Cambria Math"/>
                                    <a:ea typeface="+mn-ea"/>
                                    <a:cs typeface="+mn-cs"/>
                                  </a:rPr>
                                  <m:t>h</m:t>
                                </m:r>
                                <m:r>
                                  <m:rPr>
                                    <m:sty m:val="p"/>
                                  </m:rPr>
                                  <a:rPr lang="en-US" altLang="ja-JP" sz="1000" b="0" i="0">
                                    <a:solidFill>
                                      <a:schemeClr val="tx1"/>
                                    </a:solidFill>
                                    <a:effectLst/>
                                    <a:latin typeface="Cambria Math"/>
                                    <a:ea typeface="+mn-ea"/>
                                    <a:cs typeface="+mn-cs"/>
                                  </a:rPr>
                                  <m:t>H</m:t>
                                </m:r>
                              </m:sub>
                            </m:sSub>
                            <m:r>
                              <a:rPr lang="en-US" altLang="ja-JP" sz="1000" i="1">
                                <a:solidFill>
                                  <a:schemeClr val="tx1"/>
                                </a:solidFill>
                                <a:effectLst/>
                                <a:latin typeface="Cambria Math"/>
                                <a:ea typeface="+mn-ea"/>
                                <a:cs typeface="+mn-cs"/>
                              </a:rPr>
                              <m:t>−60</m:t>
                            </m:r>
                          </m:e>
                        </m:d>
                        <m:sSub>
                          <m:sSubPr>
                            <m:ctrlPr>
                              <a:rPr lang="ja-JP" altLang="ja-JP" sz="1000" i="1">
                                <a:solidFill>
                                  <a:schemeClr val="tx1"/>
                                </a:solidFill>
                                <a:effectLst/>
                                <a:latin typeface="Cambria Math"/>
                                <a:ea typeface="+mn-ea"/>
                                <a:cs typeface="+mn-cs"/>
                              </a:rPr>
                            </m:ctrlPr>
                          </m:sSubPr>
                          <m:e>
                            <m:r>
                              <a:rPr lang="en-US" altLang="ja-JP" sz="1000" i="1">
                                <a:solidFill>
                                  <a:schemeClr val="tx1"/>
                                </a:solidFill>
                                <a:effectLst/>
                                <a:latin typeface="Cambria Math"/>
                                <a:ea typeface="+mn-ea"/>
                                <a:cs typeface="+mn-cs"/>
                              </a:rPr>
                              <m:t>𝑊</m:t>
                            </m:r>
                          </m:e>
                          <m:sub>
                            <m:r>
                              <m:rPr>
                                <m:sty m:val="p"/>
                              </m:rPr>
                              <a:rPr lang="en-US" altLang="ja-JP" sz="1000">
                                <a:solidFill>
                                  <a:schemeClr val="tx1"/>
                                </a:solidFill>
                                <a:effectLst/>
                                <a:latin typeface="Cambria Math"/>
                                <a:ea typeface="+mn-ea"/>
                                <a:cs typeface="+mn-cs"/>
                              </a:rPr>
                              <m:t>m</m:t>
                            </m:r>
                          </m:sub>
                        </m:sSub>
                      </m:num>
                      <m:den>
                        <m:r>
                          <a:rPr lang="en-US" altLang="ja-JP" sz="1000">
                            <a:solidFill>
                              <a:schemeClr val="tx1"/>
                            </a:solidFill>
                            <a:effectLst/>
                            <a:latin typeface="Cambria Math"/>
                            <a:ea typeface="+mn-ea"/>
                            <a:cs typeface="+mn-cs"/>
                          </a:rPr>
                          <m:t>60</m:t>
                        </m:r>
                        <m:sSub>
                          <m:sSubPr>
                            <m:ctrlPr>
                              <a:rPr lang="ja-JP" altLang="ja-JP" sz="1000" i="1">
                                <a:solidFill>
                                  <a:schemeClr val="tx1"/>
                                </a:solidFill>
                                <a:effectLst/>
                                <a:latin typeface="Cambria Math"/>
                                <a:ea typeface="+mn-ea"/>
                                <a:cs typeface="+mn-cs"/>
                              </a:rPr>
                            </m:ctrlPr>
                          </m:sSubPr>
                          <m:e>
                            <m:r>
                              <a:rPr lang="en-US" altLang="ja-JP" sz="1000" i="1">
                                <a:solidFill>
                                  <a:schemeClr val="tx1"/>
                                </a:solidFill>
                                <a:effectLst/>
                                <a:latin typeface="Cambria Math"/>
                                <a:ea typeface="+mn-ea"/>
                                <a:cs typeface="+mn-cs"/>
                              </a:rPr>
                              <m:t>𝑝</m:t>
                            </m:r>
                          </m:e>
                          <m:sub>
                            <m:r>
                              <m:rPr>
                                <m:sty m:val="p"/>
                              </m:rPr>
                              <a:rPr lang="en-US" altLang="ja-JP" sz="1000">
                                <a:solidFill>
                                  <a:schemeClr val="tx1"/>
                                </a:solidFill>
                                <a:effectLst/>
                                <a:latin typeface="Cambria Math"/>
                                <a:ea typeface="+mn-ea"/>
                                <a:cs typeface="+mn-cs"/>
                              </a:rPr>
                              <m:t>m</m:t>
                            </m:r>
                          </m:sub>
                        </m:sSub>
                      </m:den>
                    </m:f>
                  </m:oMath>
                </m:oMathPara>
              </a14:m>
              <a:endParaRPr kumimoji="1" lang="ja-JP" altLang="en-US" sz="1000"/>
            </a:p>
          </xdr:txBody>
        </xdr:sp>
      </mc:Choice>
      <mc:Fallback xmlns="">
        <xdr:sp macro="" textlink="">
          <xdr:nvSpPr>
            <xdr:cNvPr id="11" name="テキスト ボックス 10"/>
            <xdr:cNvSpPr txBox="1"/>
          </xdr:nvSpPr>
          <xdr:spPr>
            <a:xfrm>
              <a:off x="8162925" y="5800725"/>
              <a:ext cx="1726626" cy="4169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US" altLang="ja-JP" sz="1000" i="0">
                  <a:solidFill>
                    <a:schemeClr val="tx1"/>
                  </a:solidFill>
                  <a:effectLst/>
                  <a:latin typeface="Cambria Math"/>
                  <a:ea typeface="+mn-ea"/>
                  <a:cs typeface="+mn-cs"/>
                </a:rPr>
                <a:t>𝑇</a:t>
              </a:r>
              <a:r>
                <a:rPr lang="ja-JP" altLang="ja-JP" sz="1000" i="0">
                  <a:solidFill>
                    <a:schemeClr val="tx1"/>
                  </a:solidFill>
                  <a:effectLst/>
                  <a:latin typeface="Cambria Math"/>
                  <a:ea typeface="+mn-ea"/>
                  <a:cs typeface="+mn-cs"/>
                </a:rPr>
                <a:t>_</a:t>
              </a:r>
              <a:r>
                <a:rPr lang="en-US" altLang="ja-JP" sz="1000" i="0">
                  <a:solidFill>
                    <a:schemeClr val="tx1"/>
                  </a:solidFill>
                  <a:effectLst/>
                  <a:latin typeface="Cambria Math"/>
                  <a:ea typeface="+mn-ea"/>
                  <a:cs typeface="+mn-cs"/>
                </a:rPr>
                <a:t>H=𝑇</a:t>
              </a:r>
              <a:r>
                <a:rPr lang="ja-JP" altLang="ja-JP" sz="1000" i="0">
                  <a:solidFill>
                    <a:schemeClr val="tx1"/>
                  </a:solidFill>
                  <a:effectLst/>
                  <a:latin typeface="Cambria Math"/>
                  <a:ea typeface="+mn-ea"/>
                  <a:cs typeface="+mn-cs"/>
                </a:rPr>
                <a:t>_</a:t>
              </a:r>
              <a:r>
                <a:rPr lang="en-US" altLang="ja-JP" sz="1000" i="0">
                  <a:solidFill>
                    <a:schemeClr val="tx1"/>
                  </a:solidFill>
                  <a:effectLst/>
                  <a:latin typeface="Cambria Math"/>
                  <a:ea typeface="+mn-ea"/>
                  <a:cs typeface="+mn-cs"/>
                </a:rPr>
                <a:t>3+</a:t>
              </a:r>
              <a:r>
                <a:rPr lang="ja-JP" altLang="ja-JP" sz="1000" i="0">
                  <a:solidFill>
                    <a:schemeClr val="tx1"/>
                  </a:solidFill>
                  <a:effectLst/>
                  <a:latin typeface="Cambria Math"/>
                  <a:ea typeface="+mn-ea"/>
                  <a:cs typeface="+mn-cs"/>
                </a:rPr>
                <a:t>(</a:t>
              </a:r>
              <a:r>
                <a:rPr lang="en-US" altLang="ja-JP" sz="1000" i="0">
                  <a:solidFill>
                    <a:schemeClr val="tx1"/>
                  </a:solidFill>
                  <a:effectLst/>
                  <a:latin typeface="Cambria Math"/>
                  <a:ea typeface="+mn-ea"/>
                  <a:cs typeface="+mn-cs"/>
                </a:rPr>
                <a:t>𝐶</a:t>
              </a:r>
              <a:r>
                <a:rPr lang="ja-JP" altLang="ja-JP" sz="1000" i="0">
                  <a:solidFill>
                    <a:schemeClr val="tx1"/>
                  </a:solidFill>
                  <a:effectLst/>
                  <a:latin typeface="Cambria Math"/>
                  <a:ea typeface="+mn-ea"/>
                  <a:cs typeface="+mn-cs"/>
                </a:rPr>
                <a:t>(</a:t>
              </a:r>
              <a:r>
                <a:rPr lang="en-US" altLang="ja-JP" sz="1000" i="0">
                  <a:solidFill>
                    <a:schemeClr val="tx1"/>
                  </a:solidFill>
                  <a:effectLst/>
                  <a:latin typeface="Cambria Math"/>
                  <a:ea typeface="+mn-ea"/>
                  <a:cs typeface="+mn-cs"/>
                </a:rPr>
                <a:t>𝜃</a:t>
              </a:r>
              <a:r>
                <a:rPr lang="ja-JP" altLang="ja-JP" sz="1000" i="0">
                  <a:solidFill>
                    <a:schemeClr val="tx1"/>
                  </a:solidFill>
                  <a:effectLst/>
                  <a:latin typeface="Cambria Math"/>
                  <a:ea typeface="+mn-ea"/>
                  <a:cs typeface="+mn-cs"/>
                </a:rPr>
                <a:t>_</a:t>
              </a:r>
              <a:r>
                <a:rPr lang="en-US" altLang="ja-JP" sz="1000" i="0">
                  <a:solidFill>
                    <a:schemeClr val="tx1"/>
                  </a:solidFill>
                  <a:effectLst/>
                  <a:latin typeface="Cambria Math"/>
                  <a:ea typeface="+mn-ea"/>
                  <a:cs typeface="+mn-cs"/>
                </a:rPr>
                <a:t>h</a:t>
              </a:r>
              <a:r>
                <a:rPr lang="en-US" altLang="ja-JP" sz="1000" b="0" i="0">
                  <a:solidFill>
                    <a:schemeClr val="tx1"/>
                  </a:solidFill>
                  <a:effectLst/>
                  <a:latin typeface="Cambria Math"/>
                  <a:ea typeface="+mn-ea"/>
                  <a:cs typeface="+mn-cs"/>
                </a:rPr>
                <a:t>H</a:t>
              </a:r>
              <a:r>
                <a:rPr lang="en-US" altLang="ja-JP" sz="1000" i="0">
                  <a:solidFill>
                    <a:schemeClr val="tx1"/>
                  </a:solidFill>
                  <a:effectLst/>
                  <a:latin typeface="Cambria Math"/>
                  <a:ea typeface="+mn-ea"/>
                  <a:cs typeface="+mn-cs"/>
                </a:rPr>
                <a:t>−60)</a:t>
              </a:r>
              <a:r>
                <a:rPr lang="ja-JP" altLang="ja-JP" sz="1000" i="0">
                  <a:solidFill>
                    <a:schemeClr val="tx1"/>
                  </a:solidFill>
                  <a:effectLst/>
                  <a:latin typeface="Cambria Math"/>
                  <a:ea typeface="+mn-ea"/>
                  <a:cs typeface="+mn-cs"/>
                </a:rPr>
                <a:t> </a:t>
              </a:r>
              <a:r>
                <a:rPr lang="en-US" altLang="ja-JP" sz="1000" i="0">
                  <a:solidFill>
                    <a:schemeClr val="tx1"/>
                  </a:solidFill>
                  <a:effectLst/>
                  <a:latin typeface="Cambria Math"/>
                  <a:ea typeface="+mn-ea"/>
                  <a:cs typeface="+mn-cs"/>
                </a:rPr>
                <a:t>𝑊</a:t>
              </a:r>
              <a:r>
                <a:rPr lang="ja-JP" altLang="ja-JP" sz="1000" i="0">
                  <a:solidFill>
                    <a:schemeClr val="tx1"/>
                  </a:solidFill>
                  <a:effectLst/>
                  <a:latin typeface="Cambria Math"/>
                  <a:ea typeface="+mn-ea"/>
                  <a:cs typeface="+mn-cs"/>
                </a:rPr>
                <a:t>_</a:t>
              </a:r>
              <a:r>
                <a:rPr lang="en-US" altLang="ja-JP" sz="1000" i="0">
                  <a:solidFill>
                    <a:schemeClr val="tx1"/>
                  </a:solidFill>
                  <a:effectLst/>
                  <a:latin typeface="Cambria Math"/>
                  <a:ea typeface="+mn-ea"/>
                  <a:cs typeface="+mn-cs"/>
                </a:rPr>
                <a:t>m</a:t>
              </a:r>
              <a:r>
                <a:rPr lang="ja-JP" altLang="ja-JP" sz="1000" i="0">
                  <a:solidFill>
                    <a:schemeClr val="tx1"/>
                  </a:solidFill>
                  <a:effectLst/>
                  <a:latin typeface="Cambria Math"/>
                  <a:ea typeface="+mn-ea"/>
                  <a:cs typeface="+mn-cs"/>
                </a:rPr>
                <a:t>)/(</a:t>
              </a:r>
              <a:r>
                <a:rPr lang="en-US" altLang="ja-JP" sz="1000" i="0">
                  <a:solidFill>
                    <a:schemeClr val="tx1"/>
                  </a:solidFill>
                  <a:effectLst/>
                  <a:latin typeface="Cambria Math"/>
                  <a:ea typeface="+mn-ea"/>
                  <a:cs typeface="+mn-cs"/>
                </a:rPr>
                <a:t>60𝑝</a:t>
              </a:r>
              <a:r>
                <a:rPr lang="ja-JP" altLang="ja-JP" sz="1000" i="0">
                  <a:solidFill>
                    <a:schemeClr val="tx1"/>
                  </a:solidFill>
                  <a:effectLst/>
                  <a:latin typeface="Cambria Math"/>
                  <a:ea typeface="+mn-ea"/>
                  <a:cs typeface="+mn-cs"/>
                </a:rPr>
                <a:t>_</a:t>
              </a:r>
              <a:r>
                <a:rPr lang="en-US" altLang="ja-JP" sz="1000" i="0">
                  <a:solidFill>
                    <a:schemeClr val="tx1"/>
                  </a:solidFill>
                  <a:effectLst/>
                  <a:latin typeface="Cambria Math"/>
                  <a:ea typeface="+mn-ea"/>
                  <a:cs typeface="+mn-cs"/>
                </a:rPr>
                <a:t>m </a:t>
              </a:r>
              <a:r>
                <a:rPr lang="ja-JP" altLang="ja-JP" sz="1000" i="0">
                  <a:solidFill>
                    <a:schemeClr val="tx1"/>
                  </a:solidFill>
                  <a:effectLst/>
                  <a:latin typeface="Cambria Math"/>
                  <a:ea typeface="+mn-ea"/>
                  <a:cs typeface="+mn-cs"/>
                </a:rPr>
                <a:t>)</a:t>
              </a:r>
              <a:endParaRPr kumimoji="1" lang="ja-JP" altLang="en-US" sz="1000"/>
            </a:p>
          </xdr:txBody>
        </xdr:sp>
      </mc:Fallback>
    </mc:AlternateContent>
    <xdr:clientData/>
  </xdr:oneCellAnchor>
  <xdr:oneCellAnchor>
    <xdr:from>
      <xdr:col>14</xdr:col>
      <xdr:colOff>0</xdr:colOff>
      <xdr:row>30</xdr:row>
      <xdr:rowOff>0</xdr:rowOff>
    </xdr:from>
    <xdr:ext cx="1726626" cy="416909"/>
    <mc:AlternateContent xmlns:mc="http://schemas.openxmlformats.org/markup-compatibility/2006" xmlns:a14="http://schemas.microsoft.com/office/drawing/2010/main">
      <mc:Choice Requires="a14">
        <xdr:sp macro="" textlink="">
          <xdr:nvSpPr>
            <xdr:cNvPr id="12" name="テキスト ボックス 11"/>
            <xdr:cNvSpPr txBox="1"/>
          </xdr:nvSpPr>
          <xdr:spPr>
            <a:xfrm>
              <a:off x="8162925" y="6429375"/>
              <a:ext cx="1726626" cy="4169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1000" i="1">
                            <a:solidFill>
                              <a:schemeClr val="tx1"/>
                            </a:solidFill>
                            <a:effectLst/>
                            <a:latin typeface="Cambria Math"/>
                            <a:ea typeface="+mn-ea"/>
                            <a:cs typeface="+mn-cs"/>
                          </a:rPr>
                        </m:ctrlPr>
                      </m:sSubPr>
                      <m:e>
                        <m:r>
                          <a:rPr lang="en-US" altLang="ja-JP" sz="1000" i="1">
                            <a:solidFill>
                              <a:schemeClr val="tx1"/>
                            </a:solidFill>
                            <a:effectLst/>
                            <a:latin typeface="Cambria Math"/>
                            <a:ea typeface="+mn-ea"/>
                            <a:cs typeface="+mn-cs"/>
                          </a:rPr>
                          <m:t>𝑇</m:t>
                        </m:r>
                      </m:e>
                      <m:sub>
                        <m:r>
                          <m:rPr>
                            <m:sty m:val="p"/>
                          </m:rPr>
                          <a:rPr lang="en-US" altLang="ja-JP" sz="1000">
                            <a:solidFill>
                              <a:schemeClr val="tx1"/>
                            </a:solidFill>
                            <a:effectLst/>
                            <a:latin typeface="Cambria Math"/>
                            <a:ea typeface="+mn-ea"/>
                            <a:cs typeface="+mn-cs"/>
                          </a:rPr>
                          <m:t>s</m:t>
                        </m:r>
                      </m:sub>
                    </m:sSub>
                    <m:r>
                      <a:rPr lang="en-US" altLang="ja-JP" sz="1000" i="1">
                        <a:solidFill>
                          <a:schemeClr val="tx1"/>
                        </a:solidFill>
                        <a:effectLst/>
                        <a:latin typeface="Cambria Math"/>
                        <a:ea typeface="+mn-ea"/>
                        <a:cs typeface="+mn-cs"/>
                      </a:rPr>
                      <m:t>=</m:t>
                    </m:r>
                    <m:sSub>
                      <m:sSubPr>
                        <m:ctrlPr>
                          <a:rPr lang="ja-JP" altLang="ja-JP" sz="1000" i="1">
                            <a:solidFill>
                              <a:schemeClr val="tx1"/>
                            </a:solidFill>
                            <a:effectLst/>
                            <a:latin typeface="Cambria Math"/>
                            <a:ea typeface="+mn-ea"/>
                            <a:cs typeface="+mn-cs"/>
                          </a:rPr>
                        </m:ctrlPr>
                      </m:sSubPr>
                      <m:e>
                        <m:r>
                          <a:rPr lang="en-US" altLang="ja-JP" sz="1000" i="1">
                            <a:solidFill>
                              <a:schemeClr val="tx1"/>
                            </a:solidFill>
                            <a:effectLst/>
                            <a:latin typeface="Cambria Math"/>
                            <a:ea typeface="+mn-ea"/>
                            <a:cs typeface="+mn-cs"/>
                          </a:rPr>
                          <m:t>𝑇</m:t>
                        </m:r>
                      </m:e>
                      <m:sub>
                        <m:r>
                          <a:rPr lang="en-US" altLang="ja-JP" sz="1000">
                            <a:solidFill>
                              <a:schemeClr val="tx1"/>
                            </a:solidFill>
                            <a:effectLst/>
                            <a:latin typeface="Cambria Math"/>
                            <a:ea typeface="+mn-ea"/>
                            <a:cs typeface="+mn-cs"/>
                          </a:rPr>
                          <m:t>3</m:t>
                        </m:r>
                      </m:sub>
                    </m:sSub>
                    <m:r>
                      <a:rPr lang="en-US" altLang="ja-JP" sz="1000" i="1">
                        <a:solidFill>
                          <a:schemeClr val="tx1"/>
                        </a:solidFill>
                        <a:effectLst/>
                        <a:latin typeface="Cambria Math"/>
                        <a:ea typeface="+mn-ea"/>
                        <a:cs typeface="+mn-cs"/>
                      </a:rPr>
                      <m:t>+</m:t>
                    </m:r>
                    <m:f>
                      <m:fPr>
                        <m:ctrlPr>
                          <a:rPr lang="ja-JP" altLang="ja-JP" sz="1000" i="1">
                            <a:solidFill>
                              <a:schemeClr val="tx1"/>
                            </a:solidFill>
                            <a:effectLst/>
                            <a:latin typeface="Cambria Math"/>
                            <a:ea typeface="+mn-ea"/>
                            <a:cs typeface="+mn-cs"/>
                          </a:rPr>
                        </m:ctrlPr>
                      </m:fPr>
                      <m:num>
                        <m:r>
                          <a:rPr lang="en-US" altLang="ja-JP" sz="1000" i="1">
                            <a:solidFill>
                              <a:schemeClr val="tx1"/>
                            </a:solidFill>
                            <a:effectLst/>
                            <a:latin typeface="Cambria Math"/>
                            <a:ea typeface="+mn-ea"/>
                            <a:cs typeface="+mn-cs"/>
                          </a:rPr>
                          <m:t>𝐶</m:t>
                        </m:r>
                        <m:d>
                          <m:dPr>
                            <m:ctrlPr>
                              <a:rPr lang="ja-JP" altLang="ja-JP" sz="1000" i="1">
                                <a:solidFill>
                                  <a:schemeClr val="tx1"/>
                                </a:solidFill>
                                <a:effectLst/>
                                <a:latin typeface="Cambria Math"/>
                                <a:ea typeface="+mn-ea"/>
                                <a:cs typeface="+mn-cs"/>
                              </a:rPr>
                            </m:ctrlPr>
                          </m:dPr>
                          <m:e>
                            <m:sSub>
                              <m:sSubPr>
                                <m:ctrlPr>
                                  <a:rPr lang="ja-JP" altLang="ja-JP" sz="1000" i="1">
                                    <a:solidFill>
                                      <a:schemeClr val="tx1"/>
                                    </a:solidFill>
                                    <a:effectLst/>
                                    <a:latin typeface="Cambria Math"/>
                                    <a:ea typeface="+mn-ea"/>
                                    <a:cs typeface="+mn-cs"/>
                                  </a:rPr>
                                </m:ctrlPr>
                              </m:sSubPr>
                              <m:e>
                                <m:r>
                                  <a:rPr lang="en-US" altLang="ja-JP" sz="1000" i="1">
                                    <a:solidFill>
                                      <a:schemeClr val="tx1"/>
                                    </a:solidFill>
                                    <a:effectLst/>
                                    <a:latin typeface="Cambria Math"/>
                                    <a:ea typeface="+mn-ea"/>
                                    <a:cs typeface="+mn-cs"/>
                                  </a:rPr>
                                  <m:t>𝜃</m:t>
                                </m:r>
                              </m:e>
                              <m:sub>
                                <m:r>
                                  <m:rPr>
                                    <m:sty m:val="p"/>
                                  </m:rPr>
                                  <a:rPr lang="en-US" altLang="ja-JP" sz="1000">
                                    <a:solidFill>
                                      <a:schemeClr val="tx1"/>
                                    </a:solidFill>
                                    <a:effectLst/>
                                    <a:latin typeface="Cambria Math"/>
                                    <a:ea typeface="+mn-ea"/>
                                    <a:cs typeface="+mn-cs"/>
                                  </a:rPr>
                                  <m:t>h</m:t>
                                </m:r>
                                <m:r>
                                  <m:rPr>
                                    <m:sty m:val="p"/>
                                  </m:rPr>
                                  <a:rPr lang="en-US" altLang="ja-JP" sz="1000" b="0" i="0">
                                    <a:solidFill>
                                      <a:schemeClr val="tx1"/>
                                    </a:solidFill>
                                    <a:effectLst/>
                                    <a:latin typeface="Cambria Math"/>
                                    <a:ea typeface="+mn-ea"/>
                                    <a:cs typeface="+mn-cs"/>
                                  </a:rPr>
                                  <m:t>C</m:t>
                                </m:r>
                              </m:sub>
                            </m:sSub>
                            <m:r>
                              <a:rPr lang="en-US" altLang="ja-JP" sz="1000" i="1">
                                <a:solidFill>
                                  <a:schemeClr val="tx1"/>
                                </a:solidFill>
                                <a:effectLst/>
                                <a:latin typeface="Cambria Math"/>
                                <a:ea typeface="+mn-ea"/>
                                <a:cs typeface="+mn-cs"/>
                              </a:rPr>
                              <m:t>−</m:t>
                            </m:r>
                            <m:r>
                              <a:rPr lang="en-US" altLang="ja-JP" sz="1000" b="0" i="1">
                                <a:solidFill>
                                  <a:schemeClr val="tx1"/>
                                </a:solidFill>
                                <a:effectLst/>
                                <a:latin typeface="Cambria Math"/>
                                <a:ea typeface="+mn-ea"/>
                                <a:cs typeface="+mn-cs"/>
                              </a:rPr>
                              <m:t>15</m:t>
                            </m:r>
                          </m:e>
                        </m:d>
                        <m:sSub>
                          <m:sSubPr>
                            <m:ctrlPr>
                              <a:rPr lang="ja-JP" altLang="ja-JP" sz="1000" i="1">
                                <a:solidFill>
                                  <a:schemeClr val="tx1"/>
                                </a:solidFill>
                                <a:effectLst/>
                                <a:latin typeface="Cambria Math"/>
                                <a:ea typeface="+mn-ea"/>
                                <a:cs typeface="+mn-cs"/>
                              </a:rPr>
                            </m:ctrlPr>
                          </m:sSubPr>
                          <m:e>
                            <m:r>
                              <a:rPr lang="en-US" altLang="ja-JP" sz="1000" i="1">
                                <a:solidFill>
                                  <a:schemeClr val="tx1"/>
                                </a:solidFill>
                                <a:effectLst/>
                                <a:latin typeface="Cambria Math"/>
                                <a:ea typeface="+mn-ea"/>
                                <a:cs typeface="+mn-cs"/>
                              </a:rPr>
                              <m:t>𝑊</m:t>
                            </m:r>
                          </m:e>
                          <m:sub>
                            <m:r>
                              <m:rPr>
                                <m:sty m:val="p"/>
                              </m:rPr>
                              <a:rPr lang="en-US" altLang="ja-JP" sz="1000">
                                <a:solidFill>
                                  <a:schemeClr val="tx1"/>
                                </a:solidFill>
                                <a:effectLst/>
                                <a:latin typeface="Cambria Math"/>
                                <a:ea typeface="+mn-ea"/>
                                <a:cs typeface="+mn-cs"/>
                              </a:rPr>
                              <m:t>m</m:t>
                            </m:r>
                          </m:sub>
                        </m:sSub>
                      </m:num>
                      <m:den>
                        <m:r>
                          <a:rPr lang="en-US" altLang="ja-JP" sz="1000">
                            <a:solidFill>
                              <a:schemeClr val="tx1"/>
                            </a:solidFill>
                            <a:effectLst/>
                            <a:latin typeface="Cambria Math"/>
                            <a:ea typeface="+mn-ea"/>
                            <a:cs typeface="+mn-cs"/>
                          </a:rPr>
                          <m:t>60</m:t>
                        </m:r>
                        <m:sSub>
                          <m:sSubPr>
                            <m:ctrlPr>
                              <a:rPr lang="ja-JP" altLang="ja-JP" sz="1000" i="1">
                                <a:solidFill>
                                  <a:schemeClr val="tx1"/>
                                </a:solidFill>
                                <a:effectLst/>
                                <a:latin typeface="Cambria Math"/>
                                <a:ea typeface="+mn-ea"/>
                                <a:cs typeface="+mn-cs"/>
                              </a:rPr>
                            </m:ctrlPr>
                          </m:sSubPr>
                          <m:e>
                            <m:r>
                              <a:rPr lang="en-US" altLang="ja-JP" sz="1000" i="1">
                                <a:solidFill>
                                  <a:schemeClr val="tx1"/>
                                </a:solidFill>
                                <a:effectLst/>
                                <a:latin typeface="Cambria Math"/>
                                <a:ea typeface="+mn-ea"/>
                                <a:cs typeface="+mn-cs"/>
                              </a:rPr>
                              <m:t>𝑝</m:t>
                            </m:r>
                          </m:e>
                          <m:sub>
                            <m:r>
                              <m:rPr>
                                <m:sty m:val="p"/>
                              </m:rPr>
                              <a:rPr lang="en-US" altLang="ja-JP" sz="1000">
                                <a:solidFill>
                                  <a:schemeClr val="tx1"/>
                                </a:solidFill>
                                <a:effectLst/>
                                <a:latin typeface="Cambria Math"/>
                                <a:ea typeface="+mn-ea"/>
                                <a:cs typeface="+mn-cs"/>
                              </a:rPr>
                              <m:t>m</m:t>
                            </m:r>
                          </m:sub>
                        </m:sSub>
                      </m:den>
                    </m:f>
                  </m:oMath>
                </m:oMathPara>
              </a14:m>
              <a:endParaRPr kumimoji="1" lang="ja-JP" altLang="en-US" sz="1000"/>
            </a:p>
          </xdr:txBody>
        </xdr:sp>
      </mc:Choice>
      <mc:Fallback xmlns="">
        <xdr:sp macro="" textlink="">
          <xdr:nvSpPr>
            <xdr:cNvPr id="12" name="テキスト ボックス 11"/>
            <xdr:cNvSpPr txBox="1"/>
          </xdr:nvSpPr>
          <xdr:spPr>
            <a:xfrm>
              <a:off x="8162925" y="6429375"/>
              <a:ext cx="1726626" cy="4169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US" altLang="ja-JP" sz="1000" i="0">
                  <a:solidFill>
                    <a:schemeClr val="tx1"/>
                  </a:solidFill>
                  <a:effectLst/>
                  <a:latin typeface="Cambria Math"/>
                  <a:ea typeface="+mn-ea"/>
                  <a:cs typeface="+mn-cs"/>
                </a:rPr>
                <a:t>𝑇</a:t>
              </a:r>
              <a:r>
                <a:rPr lang="ja-JP" altLang="ja-JP" sz="1000" i="0">
                  <a:solidFill>
                    <a:schemeClr val="tx1"/>
                  </a:solidFill>
                  <a:effectLst/>
                  <a:latin typeface="Cambria Math"/>
                  <a:ea typeface="+mn-ea"/>
                  <a:cs typeface="+mn-cs"/>
                </a:rPr>
                <a:t>_</a:t>
              </a:r>
              <a:r>
                <a:rPr lang="en-US" altLang="ja-JP" sz="1000" i="0">
                  <a:solidFill>
                    <a:schemeClr val="tx1"/>
                  </a:solidFill>
                  <a:effectLst/>
                  <a:latin typeface="Cambria Math"/>
                  <a:ea typeface="+mn-ea"/>
                  <a:cs typeface="+mn-cs"/>
                </a:rPr>
                <a:t>s=𝑇</a:t>
              </a:r>
              <a:r>
                <a:rPr lang="ja-JP" altLang="ja-JP" sz="1000" i="0">
                  <a:solidFill>
                    <a:schemeClr val="tx1"/>
                  </a:solidFill>
                  <a:effectLst/>
                  <a:latin typeface="Cambria Math"/>
                  <a:ea typeface="+mn-ea"/>
                  <a:cs typeface="+mn-cs"/>
                </a:rPr>
                <a:t>_</a:t>
              </a:r>
              <a:r>
                <a:rPr lang="en-US" altLang="ja-JP" sz="1000" i="0">
                  <a:solidFill>
                    <a:schemeClr val="tx1"/>
                  </a:solidFill>
                  <a:effectLst/>
                  <a:latin typeface="Cambria Math"/>
                  <a:ea typeface="+mn-ea"/>
                  <a:cs typeface="+mn-cs"/>
                </a:rPr>
                <a:t>3+</a:t>
              </a:r>
              <a:r>
                <a:rPr lang="ja-JP" altLang="ja-JP" sz="1000" i="0">
                  <a:solidFill>
                    <a:schemeClr val="tx1"/>
                  </a:solidFill>
                  <a:effectLst/>
                  <a:latin typeface="Cambria Math"/>
                  <a:ea typeface="+mn-ea"/>
                  <a:cs typeface="+mn-cs"/>
                </a:rPr>
                <a:t>(</a:t>
              </a:r>
              <a:r>
                <a:rPr lang="en-US" altLang="ja-JP" sz="1000" i="0">
                  <a:solidFill>
                    <a:schemeClr val="tx1"/>
                  </a:solidFill>
                  <a:effectLst/>
                  <a:latin typeface="Cambria Math"/>
                  <a:ea typeface="+mn-ea"/>
                  <a:cs typeface="+mn-cs"/>
                </a:rPr>
                <a:t>𝐶</a:t>
              </a:r>
              <a:r>
                <a:rPr lang="ja-JP" altLang="ja-JP" sz="1000" i="0">
                  <a:solidFill>
                    <a:schemeClr val="tx1"/>
                  </a:solidFill>
                  <a:effectLst/>
                  <a:latin typeface="Cambria Math"/>
                  <a:ea typeface="+mn-ea"/>
                  <a:cs typeface="+mn-cs"/>
                </a:rPr>
                <a:t>(</a:t>
              </a:r>
              <a:r>
                <a:rPr lang="en-US" altLang="ja-JP" sz="1000" i="0">
                  <a:solidFill>
                    <a:schemeClr val="tx1"/>
                  </a:solidFill>
                  <a:effectLst/>
                  <a:latin typeface="Cambria Math"/>
                  <a:ea typeface="+mn-ea"/>
                  <a:cs typeface="+mn-cs"/>
                </a:rPr>
                <a:t>𝜃</a:t>
              </a:r>
              <a:r>
                <a:rPr lang="ja-JP" altLang="ja-JP" sz="1000" i="0">
                  <a:solidFill>
                    <a:schemeClr val="tx1"/>
                  </a:solidFill>
                  <a:effectLst/>
                  <a:latin typeface="Cambria Math"/>
                  <a:ea typeface="+mn-ea"/>
                  <a:cs typeface="+mn-cs"/>
                </a:rPr>
                <a:t>_</a:t>
              </a:r>
              <a:r>
                <a:rPr lang="en-US" altLang="ja-JP" sz="1000" i="0">
                  <a:solidFill>
                    <a:schemeClr val="tx1"/>
                  </a:solidFill>
                  <a:effectLst/>
                  <a:latin typeface="Cambria Math"/>
                  <a:ea typeface="+mn-ea"/>
                  <a:cs typeface="+mn-cs"/>
                </a:rPr>
                <a:t>h</a:t>
              </a:r>
              <a:r>
                <a:rPr lang="en-US" altLang="ja-JP" sz="1000" b="0" i="0">
                  <a:solidFill>
                    <a:schemeClr val="tx1"/>
                  </a:solidFill>
                  <a:effectLst/>
                  <a:latin typeface="Cambria Math"/>
                  <a:ea typeface="+mn-ea"/>
                  <a:cs typeface="+mn-cs"/>
                </a:rPr>
                <a:t>C</a:t>
              </a:r>
              <a:r>
                <a:rPr lang="en-US" altLang="ja-JP" sz="1000" i="0">
                  <a:solidFill>
                    <a:schemeClr val="tx1"/>
                  </a:solidFill>
                  <a:effectLst/>
                  <a:latin typeface="Cambria Math"/>
                  <a:ea typeface="+mn-ea"/>
                  <a:cs typeface="+mn-cs"/>
                </a:rPr>
                <a:t>−</a:t>
              </a:r>
              <a:r>
                <a:rPr lang="en-US" altLang="ja-JP" sz="1000" b="0" i="0">
                  <a:solidFill>
                    <a:schemeClr val="tx1"/>
                  </a:solidFill>
                  <a:effectLst/>
                  <a:latin typeface="Cambria Math"/>
                  <a:ea typeface="+mn-ea"/>
                  <a:cs typeface="+mn-cs"/>
                </a:rPr>
                <a:t>15)</a:t>
              </a:r>
              <a:r>
                <a:rPr lang="ja-JP" altLang="ja-JP" sz="1000" b="0" i="0">
                  <a:solidFill>
                    <a:schemeClr val="tx1"/>
                  </a:solidFill>
                  <a:effectLst/>
                  <a:latin typeface="Cambria Math"/>
                  <a:ea typeface="+mn-ea"/>
                  <a:cs typeface="+mn-cs"/>
                </a:rPr>
                <a:t> </a:t>
              </a:r>
              <a:r>
                <a:rPr lang="en-US" altLang="ja-JP" sz="1000" i="0">
                  <a:solidFill>
                    <a:schemeClr val="tx1"/>
                  </a:solidFill>
                  <a:effectLst/>
                  <a:latin typeface="Cambria Math"/>
                  <a:ea typeface="+mn-ea"/>
                  <a:cs typeface="+mn-cs"/>
                </a:rPr>
                <a:t>𝑊</a:t>
              </a:r>
              <a:r>
                <a:rPr lang="ja-JP" altLang="ja-JP" sz="1000" i="0">
                  <a:solidFill>
                    <a:schemeClr val="tx1"/>
                  </a:solidFill>
                  <a:effectLst/>
                  <a:latin typeface="Cambria Math"/>
                  <a:ea typeface="+mn-ea"/>
                  <a:cs typeface="+mn-cs"/>
                </a:rPr>
                <a:t>_</a:t>
              </a:r>
              <a:r>
                <a:rPr lang="en-US" altLang="ja-JP" sz="1000" i="0">
                  <a:solidFill>
                    <a:schemeClr val="tx1"/>
                  </a:solidFill>
                  <a:effectLst/>
                  <a:latin typeface="Cambria Math"/>
                  <a:ea typeface="+mn-ea"/>
                  <a:cs typeface="+mn-cs"/>
                </a:rPr>
                <a:t>m</a:t>
              </a:r>
              <a:r>
                <a:rPr lang="ja-JP" altLang="ja-JP" sz="1000" i="0">
                  <a:solidFill>
                    <a:schemeClr val="tx1"/>
                  </a:solidFill>
                  <a:effectLst/>
                  <a:latin typeface="Cambria Math"/>
                  <a:ea typeface="+mn-ea"/>
                  <a:cs typeface="+mn-cs"/>
                </a:rPr>
                <a:t>)/(</a:t>
              </a:r>
              <a:r>
                <a:rPr lang="en-US" altLang="ja-JP" sz="1000" i="0">
                  <a:solidFill>
                    <a:schemeClr val="tx1"/>
                  </a:solidFill>
                  <a:effectLst/>
                  <a:latin typeface="Cambria Math"/>
                  <a:ea typeface="+mn-ea"/>
                  <a:cs typeface="+mn-cs"/>
                </a:rPr>
                <a:t>60𝑝</a:t>
              </a:r>
              <a:r>
                <a:rPr lang="ja-JP" altLang="ja-JP" sz="1000" i="0">
                  <a:solidFill>
                    <a:schemeClr val="tx1"/>
                  </a:solidFill>
                  <a:effectLst/>
                  <a:latin typeface="Cambria Math"/>
                  <a:ea typeface="+mn-ea"/>
                  <a:cs typeface="+mn-cs"/>
                </a:rPr>
                <a:t>_</a:t>
              </a:r>
              <a:r>
                <a:rPr lang="en-US" altLang="ja-JP" sz="1000" i="0">
                  <a:solidFill>
                    <a:schemeClr val="tx1"/>
                  </a:solidFill>
                  <a:effectLst/>
                  <a:latin typeface="Cambria Math"/>
                  <a:ea typeface="+mn-ea"/>
                  <a:cs typeface="+mn-cs"/>
                </a:rPr>
                <a:t>m </a:t>
              </a:r>
              <a:r>
                <a:rPr lang="ja-JP" altLang="ja-JP" sz="1000" i="0">
                  <a:solidFill>
                    <a:schemeClr val="tx1"/>
                  </a:solidFill>
                  <a:effectLst/>
                  <a:latin typeface="Cambria Math"/>
                  <a:ea typeface="+mn-ea"/>
                  <a:cs typeface="+mn-cs"/>
                </a:rPr>
                <a:t>)</a:t>
              </a:r>
              <a:endParaRPr kumimoji="1" lang="ja-JP" altLang="en-US" sz="1000"/>
            </a:p>
          </xdr:txBody>
        </xdr:sp>
      </mc:Fallback>
    </mc:AlternateContent>
    <xdr:clientData/>
  </xdr:oneCellAnchor>
  <mc:AlternateContent xmlns:mc="http://schemas.openxmlformats.org/markup-compatibility/2006">
    <mc:Choice xmlns:a14="http://schemas.microsoft.com/office/drawing/2010/main" Requires="a14">
      <xdr:twoCellAnchor editAs="oneCell">
        <xdr:from>
          <xdr:col>3</xdr:col>
          <xdr:colOff>1238250</xdr:colOff>
          <xdr:row>34</xdr:row>
          <xdr:rowOff>85725</xdr:rowOff>
        </xdr:from>
        <xdr:to>
          <xdr:col>7</xdr:col>
          <xdr:colOff>214034</xdr:colOff>
          <xdr:row>37</xdr:row>
          <xdr:rowOff>52493</xdr:rowOff>
        </xdr:to>
        <xdr:pic>
          <xdr:nvPicPr>
            <xdr:cNvPr id="13" name="図 63"/>
            <xdr:cNvPicPr>
              <a:picLocks noChangeAspect="1" noChangeArrowheads="1"/>
              <a:extLst>
                <a:ext uri="{84589F7E-364E-4C9E-8A38-B11213B215E9}">
                  <a14:cameraTool cellRange="立洗浄式" spid="_x0000_s10313"/>
                </a:ext>
              </a:extLst>
            </xdr:cNvPicPr>
          </xdr:nvPicPr>
          <xdr:blipFill>
            <a:blip xmlns:r="http://schemas.openxmlformats.org/officeDocument/2006/relationships" r:embed="rId1"/>
            <a:srcRect/>
            <a:stretch>
              <a:fillRect/>
            </a:stretch>
          </xdr:blipFill>
          <xdr:spPr bwMode="auto">
            <a:xfrm>
              <a:off x="2495550" y="7267575"/>
              <a:ext cx="2185709" cy="538268"/>
            </a:xfrm>
            <a:prstGeom prst="rect">
              <a:avLst/>
            </a:prstGeom>
            <a:noFill/>
            <a:ln w="9525">
              <a:noFill/>
              <a:miter lim="800000"/>
              <a:headEnd/>
              <a:tailEnd/>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1257300</xdr:colOff>
          <xdr:row>37</xdr:row>
          <xdr:rowOff>85725</xdr:rowOff>
        </xdr:from>
        <xdr:to>
          <xdr:col>7</xdr:col>
          <xdr:colOff>233084</xdr:colOff>
          <xdr:row>40</xdr:row>
          <xdr:rowOff>52493</xdr:rowOff>
        </xdr:to>
        <xdr:pic>
          <xdr:nvPicPr>
            <xdr:cNvPr id="14" name="図 63"/>
            <xdr:cNvPicPr>
              <a:picLocks noChangeAspect="1" noChangeArrowheads="1"/>
              <a:extLst>
                <a:ext uri="{84589F7E-364E-4C9E-8A38-B11213B215E9}">
                  <a14:cameraTool cellRange="立循環式" spid="_x0000_s10314"/>
                </a:ext>
              </a:extLst>
            </xdr:cNvPicPr>
          </xdr:nvPicPr>
          <xdr:blipFill>
            <a:blip xmlns:r="http://schemas.openxmlformats.org/officeDocument/2006/relationships" r:embed="rId2"/>
            <a:srcRect/>
            <a:stretch>
              <a:fillRect/>
            </a:stretch>
          </xdr:blipFill>
          <xdr:spPr bwMode="auto">
            <a:xfrm>
              <a:off x="2514600" y="7839075"/>
              <a:ext cx="2185709" cy="538268"/>
            </a:xfrm>
            <a:prstGeom prst="rect">
              <a:avLst/>
            </a:prstGeom>
            <a:noFill/>
            <a:ln w="9525">
              <a:noFill/>
              <a:miter lim="800000"/>
              <a:headEnd/>
              <a:tailEnd/>
            </a:ln>
            <a:extLst>
              <a:ext uri="{909E8E84-426E-40DD-AFC4-6F175D3DCCD1}">
                <a14:hiddenFill>
                  <a:solidFill>
                    <a:srgbClr val="FFFFFF"/>
                  </a:solidFill>
                </a14:hiddenFill>
              </a:ext>
            </a:extLst>
          </xdr:spPr>
        </xdr:pic>
        <xdr:clientData/>
      </xdr:twoCellAnchor>
    </mc:Choice>
    <mc:Fallback/>
  </mc:AlternateContent>
  <xdr:oneCellAnchor>
    <xdr:from>
      <xdr:col>18</xdr:col>
      <xdr:colOff>0</xdr:colOff>
      <xdr:row>24</xdr:row>
      <xdr:rowOff>0</xdr:rowOff>
    </xdr:from>
    <xdr:ext cx="352425" cy="248851"/>
    <mc:AlternateContent xmlns:mc="http://schemas.openxmlformats.org/markup-compatibility/2006" xmlns:a14="http://schemas.microsoft.com/office/drawing/2010/main">
      <mc:Choice Requires="a14">
        <xdr:sp macro="" textlink="">
          <xdr:nvSpPr>
            <xdr:cNvPr id="15" name="テキスト ボックス 14"/>
            <xdr:cNvSpPr txBox="1"/>
          </xdr:nvSpPr>
          <xdr:spPr>
            <a:xfrm>
              <a:off x="10906125" y="5162550"/>
              <a:ext cx="352425"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1000" i="1">
                            <a:solidFill>
                              <a:schemeClr val="tx1"/>
                            </a:solidFill>
                            <a:effectLst/>
                            <a:latin typeface="Cambria Math"/>
                            <a:ea typeface="+mn-ea"/>
                            <a:cs typeface="+mn-cs"/>
                          </a:rPr>
                        </m:ctrlPr>
                      </m:sSubPr>
                      <m:e>
                        <m:r>
                          <a:rPr lang="en-US" altLang="ja-JP" sz="1000" i="1">
                            <a:solidFill>
                              <a:schemeClr val="tx1"/>
                            </a:solidFill>
                            <a:effectLst/>
                            <a:latin typeface="Cambria Math"/>
                            <a:ea typeface="+mn-ea"/>
                            <a:cs typeface="+mn-cs"/>
                          </a:rPr>
                          <m:t>𝜃</m:t>
                        </m:r>
                      </m:e>
                      <m:sub>
                        <m:r>
                          <m:rPr>
                            <m:sty m:val="p"/>
                          </m:rPr>
                          <a:rPr lang="en-US" altLang="ja-JP" sz="1000">
                            <a:solidFill>
                              <a:schemeClr val="tx1"/>
                            </a:solidFill>
                            <a:effectLst/>
                            <a:latin typeface="Cambria Math"/>
                            <a:ea typeface="+mn-ea"/>
                            <a:cs typeface="+mn-cs"/>
                          </a:rPr>
                          <m:t>h</m:t>
                        </m:r>
                        <m:r>
                          <m:rPr>
                            <m:sty m:val="p"/>
                          </m:rPr>
                          <a:rPr lang="en-US" altLang="ja-JP" sz="1000" b="0" i="0">
                            <a:solidFill>
                              <a:schemeClr val="tx1"/>
                            </a:solidFill>
                            <a:effectLst/>
                            <a:latin typeface="Cambria Math"/>
                            <a:ea typeface="+mn-ea"/>
                            <a:cs typeface="+mn-cs"/>
                          </a:rPr>
                          <m:t>H</m:t>
                        </m:r>
                      </m:sub>
                    </m:sSub>
                  </m:oMath>
                </m:oMathPara>
              </a14:m>
              <a:endParaRPr kumimoji="1" lang="ja-JP" altLang="en-US" sz="1000"/>
            </a:p>
          </xdr:txBody>
        </xdr:sp>
      </mc:Choice>
      <mc:Fallback xmlns="">
        <xdr:sp macro="" textlink="">
          <xdr:nvSpPr>
            <xdr:cNvPr id="15" name="テキスト ボックス 14"/>
            <xdr:cNvSpPr txBox="1"/>
          </xdr:nvSpPr>
          <xdr:spPr>
            <a:xfrm>
              <a:off x="10906125" y="5162550"/>
              <a:ext cx="352425"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US" altLang="ja-JP" sz="1000" i="0">
                  <a:solidFill>
                    <a:schemeClr val="tx1"/>
                  </a:solidFill>
                  <a:effectLst/>
                  <a:latin typeface="Cambria Math"/>
                  <a:ea typeface="+mn-ea"/>
                  <a:cs typeface="+mn-cs"/>
                </a:rPr>
                <a:t>𝜃</a:t>
              </a:r>
              <a:r>
                <a:rPr lang="ja-JP" altLang="ja-JP" sz="1000" i="0">
                  <a:solidFill>
                    <a:schemeClr val="tx1"/>
                  </a:solidFill>
                  <a:effectLst/>
                  <a:latin typeface="Cambria Math"/>
                  <a:ea typeface="+mn-ea"/>
                  <a:cs typeface="+mn-cs"/>
                </a:rPr>
                <a:t>_</a:t>
              </a:r>
              <a:r>
                <a:rPr lang="en-US" altLang="ja-JP" sz="1000" i="0">
                  <a:solidFill>
                    <a:schemeClr val="tx1"/>
                  </a:solidFill>
                  <a:effectLst/>
                  <a:latin typeface="Cambria Math"/>
                  <a:ea typeface="+mn-ea"/>
                  <a:cs typeface="+mn-cs"/>
                </a:rPr>
                <a:t>h</a:t>
              </a:r>
              <a:r>
                <a:rPr lang="en-US" altLang="ja-JP" sz="1000" b="0" i="0">
                  <a:solidFill>
                    <a:schemeClr val="tx1"/>
                  </a:solidFill>
                  <a:effectLst/>
                  <a:latin typeface="Cambria Math"/>
                  <a:ea typeface="+mn-ea"/>
                  <a:cs typeface="+mn-cs"/>
                </a:rPr>
                <a:t>H</a:t>
              </a:r>
              <a:endParaRPr kumimoji="1" lang="ja-JP" altLang="en-US" sz="1000"/>
            </a:p>
          </xdr:txBody>
        </xdr:sp>
      </mc:Fallback>
    </mc:AlternateContent>
    <xdr:clientData/>
  </xdr:oneCellAnchor>
  <xdr:oneCellAnchor>
    <xdr:from>
      <xdr:col>19</xdr:col>
      <xdr:colOff>0</xdr:colOff>
      <xdr:row>24</xdr:row>
      <xdr:rowOff>0</xdr:rowOff>
    </xdr:from>
    <xdr:ext cx="352425" cy="248851"/>
    <mc:AlternateContent xmlns:mc="http://schemas.openxmlformats.org/markup-compatibility/2006" xmlns:a14="http://schemas.microsoft.com/office/drawing/2010/main">
      <mc:Choice Requires="a14">
        <xdr:sp macro="" textlink="">
          <xdr:nvSpPr>
            <xdr:cNvPr id="16" name="テキスト ボックス 15"/>
            <xdr:cNvSpPr txBox="1"/>
          </xdr:nvSpPr>
          <xdr:spPr>
            <a:xfrm>
              <a:off x="11591925" y="5162550"/>
              <a:ext cx="352425"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1000" i="1">
                            <a:solidFill>
                              <a:schemeClr val="tx1"/>
                            </a:solidFill>
                            <a:effectLst/>
                            <a:latin typeface="Cambria Math"/>
                            <a:ea typeface="+mn-ea"/>
                            <a:cs typeface="+mn-cs"/>
                          </a:rPr>
                        </m:ctrlPr>
                      </m:sSubPr>
                      <m:e>
                        <m:r>
                          <a:rPr lang="en-US" altLang="ja-JP" sz="1000" i="1">
                            <a:solidFill>
                              <a:schemeClr val="tx1"/>
                            </a:solidFill>
                            <a:effectLst/>
                            <a:latin typeface="Cambria Math"/>
                            <a:ea typeface="+mn-ea"/>
                            <a:cs typeface="+mn-cs"/>
                          </a:rPr>
                          <m:t>𝜃</m:t>
                        </m:r>
                      </m:e>
                      <m:sub>
                        <m:r>
                          <m:rPr>
                            <m:sty m:val="p"/>
                          </m:rPr>
                          <a:rPr lang="en-US" altLang="ja-JP" sz="1000">
                            <a:solidFill>
                              <a:schemeClr val="tx1"/>
                            </a:solidFill>
                            <a:effectLst/>
                            <a:latin typeface="Cambria Math"/>
                            <a:ea typeface="+mn-ea"/>
                            <a:cs typeface="+mn-cs"/>
                          </a:rPr>
                          <m:t>h</m:t>
                        </m:r>
                        <m:r>
                          <m:rPr>
                            <m:sty m:val="p"/>
                          </m:rPr>
                          <a:rPr lang="en-US" altLang="ja-JP" sz="1000" b="0" i="0">
                            <a:solidFill>
                              <a:schemeClr val="tx1"/>
                            </a:solidFill>
                            <a:effectLst/>
                            <a:latin typeface="Cambria Math"/>
                            <a:ea typeface="+mn-ea"/>
                            <a:cs typeface="+mn-cs"/>
                          </a:rPr>
                          <m:t>C</m:t>
                        </m:r>
                      </m:sub>
                    </m:sSub>
                  </m:oMath>
                </m:oMathPara>
              </a14:m>
              <a:endParaRPr kumimoji="1" lang="ja-JP" altLang="en-US" sz="1000"/>
            </a:p>
          </xdr:txBody>
        </xdr:sp>
      </mc:Choice>
      <mc:Fallback xmlns="">
        <xdr:sp macro="" textlink="">
          <xdr:nvSpPr>
            <xdr:cNvPr id="16" name="テキスト ボックス 15"/>
            <xdr:cNvSpPr txBox="1"/>
          </xdr:nvSpPr>
          <xdr:spPr>
            <a:xfrm>
              <a:off x="11591925" y="5162550"/>
              <a:ext cx="352425"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US" altLang="ja-JP" sz="1000" i="0">
                  <a:solidFill>
                    <a:schemeClr val="tx1"/>
                  </a:solidFill>
                  <a:effectLst/>
                  <a:latin typeface="Cambria Math"/>
                  <a:ea typeface="+mn-ea"/>
                  <a:cs typeface="+mn-cs"/>
                </a:rPr>
                <a:t>𝜃</a:t>
              </a:r>
              <a:r>
                <a:rPr lang="ja-JP" altLang="ja-JP" sz="1000" i="0">
                  <a:solidFill>
                    <a:schemeClr val="tx1"/>
                  </a:solidFill>
                  <a:effectLst/>
                  <a:latin typeface="Cambria Math"/>
                  <a:ea typeface="+mn-ea"/>
                  <a:cs typeface="+mn-cs"/>
                </a:rPr>
                <a:t>_</a:t>
              </a:r>
              <a:r>
                <a:rPr lang="en-US" altLang="ja-JP" sz="1000" i="0">
                  <a:solidFill>
                    <a:schemeClr val="tx1"/>
                  </a:solidFill>
                  <a:effectLst/>
                  <a:latin typeface="Cambria Math"/>
                  <a:ea typeface="+mn-ea"/>
                  <a:cs typeface="+mn-cs"/>
                </a:rPr>
                <a:t>h</a:t>
              </a:r>
              <a:r>
                <a:rPr lang="en-US" altLang="ja-JP" sz="1000" b="0" i="0">
                  <a:solidFill>
                    <a:schemeClr val="tx1"/>
                  </a:solidFill>
                  <a:effectLst/>
                  <a:latin typeface="Cambria Math"/>
                  <a:ea typeface="+mn-ea"/>
                  <a:cs typeface="+mn-cs"/>
                </a:rPr>
                <a:t>C</a:t>
              </a:r>
              <a:endParaRPr kumimoji="1" lang="ja-JP" altLang="en-US" sz="1000"/>
            </a:p>
          </xdr:txBody>
        </xdr:sp>
      </mc:Fallback>
    </mc:AlternateContent>
    <xdr:clientData/>
  </xdr:oneCellAnchor>
  <mc:AlternateContent xmlns:mc="http://schemas.openxmlformats.org/markup-compatibility/2006">
    <mc:Choice xmlns:a14="http://schemas.microsoft.com/office/drawing/2010/main" Requires="a14">
      <xdr:twoCellAnchor editAs="oneCell">
        <xdr:from>
          <xdr:col>0</xdr:col>
          <xdr:colOff>156702</xdr:colOff>
          <xdr:row>24</xdr:row>
          <xdr:rowOff>154700</xdr:rowOff>
        </xdr:from>
        <xdr:to>
          <xdr:col>2</xdr:col>
          <xdr:colOff>89719</xdr:colOff>
          <xdr:row>25</xdr:row>
          <xdr:rowOff>200716</xdr:rowOff>
        </xdr:to>
        <xdr:pic>
          <xdr:nvPicPr>
            <xdr:cNvPr id="17" name="図 63"/>
            <xdr:cNvPicPr>
              <a:picLocks noChangeAspect="1" noChangeArrowheads="1"/>
              <a:extLst>
                <a:ext uri="{84589F7E-364E-4C9E-8A38-B11213B215E9}">
                  <a14:cameraTool cellRange="温記号" spid="_x0000_s10315"/>
                </a:ext>
              </a:extLst>
            </xdr:cNvPicPr>
          </xdr:nvPicPr>
          <xdr:blipFill>
            <a:blip xmlns:r="http://schemas.openxmlformats.org/officeDocument/2006/relationships" r:embed="rId3"/>
            <a:srcRect/>
            <a:stretch>
              <a:fillRect/>
            </a:stretch>
          </xdr:blipFill>
          <xdr:spPr bwMode="auto">
            <a:xfrm>
              <a:off x="156702" y="5313563"/>
              <a:ext cx="731888" cy="254951"/>
            </a:xfrm>
            <a:prstGeom prst="rect">
              <a:avLst/>
            </a:prstGeom>
            <a:noFill/>
            <a:ln w="9525">
              <a:noFill/>
              <a:miter lim="800000"/>
              <a:headEnd/>
              <a:tailEnd/>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235361</xdr:colOff>
          <xdr:row>24</xdr:row>
          <xdr:rowOff>159616</xdr:rowOff>
        </xdr:from>
        <xdr:to>
          <xdr:col>8</xdr:col>
          <xdr:colOff>309716</xdr:colOff>
          <xdr:row>25</xdr:row>
          <xdr:rowOff>205632</xdr:rowOff>
        </xdr:to>
        <xdr:pic>
          <xdr:nvPicPr>
            <xdr:cNvPr id="20" name="図 63"/>
            <xdr:cNvPicPr>
              <a:picLocks noChangeAspect="1" noChangeArrowheads="1"/>
              <a:extLst>
                <a:ext uri="{84589F7E-364E-4C9E-8A38-B11213B215E9}">
                  <a14:cameraTool cellRange="温記号" spid="_x0000_s10316"/>
                </a:ext>
              </a:extLst>
            </xdr:cNvPicPr>
          </xdr:nvPicPr>
          <xdr:blipFill>
            <a:blip xmlns:r="http://schemas.openxmlformats.org/officeDocument/2006/relationships" r:embed="rId4"/>
            <a:srcRect/>
            <a:stretch>
              <a:fillRect/>
            </a:stretch>
          </xdr:blipFill>
          <xdr:spPr bwMode="auto">
            <a:xfrm>
              <a:off x="4702893" y="5318479"/>
              <a:ext cx="731888" cy="254951"/>
            </a:xfrm>
            <a:prstGeom prst="rect">
              <a:avLst/>
            </a:prstGeom>
            <a:noFill/>
            <a:ln w="9525">
              <a:noFill/>
              <a:miter lim="800000"/>
              <a:headEnd/>
              <a:tailEnd/>
            </a:ln>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10</xdr:col>
      <xdr:colOff>0</xdr:colOff>
      <xdr:row>52</xdr:row>
      <xdr:rowOff>0</xdr:rowOff>
    </xdr:from>
    <xdr:to>
      <xdr:col>10</xdr:col>
      <xdr:colOff>91072</xdr:colOff>
      <xdr:row>52</xdr:row>
      <xdr:rowOff>0</xdr:rowOff>
    </xdr:to>
    <xdr:sp macro="" textlink="">
      <xdr:nvSpPr>
        <xdr:cNvPr id="3110" name="Text Box 1062"/>
        <xdr:cNvSpPr txBox="1">
          <a:spLocks noChangeArrowheads="1"/>
        </xdr:cNvSpPr>
      </xdr:nvSpPr>
      <xdr:spPr bwMode="auto">
        <a:xfrm>
          <a:off x="3067050" y="10563225"/>
          <a:ext cx="695325" cy="0"/>
        </a:xfrm>
        <a:prstGeom prst="rect">
          <a:avLst/>
        </a:prstGeom>
        <a:no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測定位置</a:t>
          </a:r>
          <a:endParaRPr lang="ja-JP" altLang="en-US"/>
        </a:p>
      </xdr:txBody>
    </xdr:sp>
    <xdr:clientData/>
  </xdr:twoCellAnchor>
  <xdr:oneCellAnchor>
    <xdr:from>
      <xdr:col>9</xdr:col>
      <xdr:colOff>552450</xdr:colOff>
      <xdr:row>46</xdr:row>
      <xdr:rowOff>0</xdr:rowOff>
    </xdr:from>
    <xdr:ext cx="65" cy="366275"/>
    <xdr:sp macro="" textlink="">
      <xdr:nvSpPr>
        <xdr:cNvPr id="3118" name="Text Box 1070"/>
        <xdr:cNvSpPr txBox="1">
          <a:spLocks noChangeArrowheads="1"/>
        </xdr:cNvSpPr>
      </xdr:nvSpPr>
      <xdr:spPr bwMode="auto">
        <a:xfrm>
          <a:off x="4480560" y="8862060"/>
          <a:ext cx="65" cy="356636"/>
        </a:xfrm>
        <a:prstGeom prst="rect">
          <a:avLst/>
        </a:prstGeom>
        <a:noFill/>
        <a:ln>
          <a:noFill/>
        </a:ln>
        <a:extLst/>
      </xdr:spPr>
      <xdr:txBody>
        <a:bodyPr wrap="none" lIns="0" tIns="0" rIns="0" bIns="0" anchor="t" upright="1">
          <a:spAutoFit/>
        </a:bodyPr>
        <a:lstStyle/>
        <a:p>
          <a:pPr algn="l" rtl="0">
            <a:defRPr sz="1000"/>
          </a:pPr>
          <a:endParaRPr lang="ja-JP" altLang="en-US" sz="1200" b="0" i="0" u="none" strike="noStrike" baseline="0">
            <a:solidFill>
              <a:srgbClr val="000000"/>
            </a:solidFill>
            <a:latin typeface="ＭＳ ゴシック"/>
            <a:ea typeface="ＭＳ ゴシック"/>
          </a:endParaRPr>
        </a:p>
        <a:p>
          <a:pPr algn="l" rtl="0">
            <a:defRPr sz="1000"/>
          </a:pPr>
          <a:endParaRPr lang="ja-JP" altLang="en-US"/>
        </a:p>
      </xdr:txBody>
    </xdr:sp>
    <xdr:clientData/>
  </xdr:oneCellAnchor>
  <xdr:oneCellAnchor>
    <xdr:from>
      <xdr:col>10</xdr:col>
      <xdr:colOff>0</xdr:colOff>
      <xdr:row>46</xdr:row>
      <xdr:rowOff>0</xdr:rowOff>
    </xdr:from>
    <xdr:ext cx="65" cy="366275"/>
    <xdr:sp macro="" textlink="">
      <xdr:nvSpPr>
        <xdr:cNvPr id="3120" name="Text Box 1072"/>
        <xdr:cNvSpPr txBox="1">
          <a:spLocks noChangeArrowheads="1"/>
        </xdr:cNvSpPr>
      </xdr:nvSpPr>
      <xdr:spPr bwMode="auto">
        <a:xfrm>
          <a:off x="4495800" y="8862060"/>
          <a:ext cx="65" cy="356636"/>
        </a:xfrm>
        <a:prstGeom prst="rect">
          <a:avLst/>
        </a:prstGeom>
        <a:noFill/>
        <a:ln>
          <a:noFill/>
        </a:ln>
        <a:extLst/>
      </xdr:spPr>
      <xdr:txBody>
        <a:bodyPr wrap="none" lIns="0" tIns="0" rIns="0" bIns="0" anchor="t" upright="1">
          <a:spAutoFit/>
        </a:bodyPr>
        <a:lstStyle/>
        <a:p>
          <a:pPr algn="l" rtl="0">
            <a:defRPr sz="1000"/>
          </a:pPr>
          <a:endParaRPr lang="ja-JP" altLang="en-US" sz="1200" b="0" i="0" u="none" strike="noStrike" baseline="0">
            <a:solidFill>
              <a:srgbClr val="000000"/>
            </a:solidFill>
            <a:latin typeface="ＭＳ ゴシック"/>
            <a:ea typeface="ＭＳ ゴシック"/>
          </a:endParaRPr>
        </a:p>
        <a:p>
          <a:pPr algn="l" rtl="0">
            <a:defRPr sz="1000"/>
          </a:pPr>
          <a:endParaRPr lang="ja-JP" altLang="en-US"/>
        </a:p>
      </xdr:txBody>
    </xdr:sp>
    <xdr:clientData/>
  </xdr:oneCellAnchor>
  <xdr:oneCellAnchor>
    <xdr:from>
      <xdr:col>9</xdr:col>
      <xdr:colOff>0</xdr:colOff>
      <xdr:row>46</xdr:row>
      <xdr:rowOff>0</xdr:rowOff>
    </xdr:from>
    <xdr:ext cx="65" cy="366275"/>
    <xdr:sp macro="" textlink="">
      <xdr:nvSpPr>
        <xdr:cNvPr id="3170" name="Text Box 1122"/>
        <xdr:cNvSpPr txBox="1">
          <a:spLocks noChangeArrowheads="1"/>
        </xdr:cNvSpPr>
      </xdr:nvSpPr>
      <xdr:spPr bwMode="auto">
        <a:xfrm>
          <a:off x="3985260" y="8862060"/>
          <a:ext cx="65" cy="356636"/>
        </a:xfrm>
        <a:prstGeom prst="rect">
          <a:avLst/>
        </a:prstGeom>
        <a:noFill/>
        <a:ln>
          <a:noFill/>
        </a:ln>
        <a:extLst/>
      </xdr:spPr>
      <xdr:txBody>
        <a:bodyPr wrap="none" lIns="0" tIns="0" rIns="0" bIns="0" anchor="t" upright="1">
          <a:spAutoFit/>
        </a:bodyPr>
        <a:lstStyle/>
        <a:p>
          <a:pPr algn="l" rtl="0">
            <a:defRPr sz="1000"/>
          </a:pPr>
          <a:endParaRPr lang="ja-JP" altLang="en-US" sz="1200" b="0" i="0" u="none" strike="noStrike" baseline="0">
            <a:solidFill>
              <a:srgbClr val="000000"/>
            </a:solidFill>
            <a:latin typeface="ＭＳ ゴシック"/>
            <a:ea typeface="ＭＳ ゴシック"/>
          </a:endParaRPr>
        </a:p>
        <a:p>
          <a:pPr algn="l" rtl="0">
            <a:defRPr sz="1000"/>
          </a:pPr>
          <a:endParaRPr lang="ja-JP" altLang="en-US"/>
        </a:p>
      </xdr:txBody>
    </xdr:sp>
    <xdr:clientData/>
  </xdr:oneCellAnchor>
  <xdr:twoCellAnchor editAs="oneCell">
    <xdr:from>
      <xdr:col>1</xdr:col>
      <xdr:colOff>9525</xdr:colOff>
      <xdr:row>7</xdr:row>
      <xdr:rowOff>28575</xdr:rowOff>
    </xdr:from>
    <xdr:to>
      <xdr:col>2</xdr:col>
      <xdr:colOff>476250</xdr:colOff>
      <xdr:row>7</xdr:row>
      <xdr:rowOff>180975</xdr:rowOff>
    </xdr:to>
    <xdr:pic>
      <xdr:nvPicPr>
        <xdr:cNvPr id="8433" name="Picture 176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1485900"/>
          <a:ext cx="10382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496661</xdr:colOff>
      <xdr:row>64</xdr:row>
      <xdr:rowOff>18505</xdr:rowOff>
    </xdr:from>
    <xdr:ext cx="1338149" cy="248851"/>
    <mc:AlternateContent xmlns:mc="http://schemas.openxmlformats.org/markup-compatibility/2006" xmlns:a14="http://schemas.microsoft.com/office/drawing/2010/main">
      <mc:Choice Requires="a14">
        <xdr:sp macro="" textlink="">
          <xdr:nvSpPr>
            <xdr:cNvPr id="10" name="テキスト ボックス 9"/>
            <xdr:cNvSpPr txBox="1"/>
          </xdr:nvSpPr>
          <xdr:spPr>
            <a:xfrm>
              <a:off x="496661" y="12914527"/>
              <a:ext cx="1338149"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1000" b="1" i="1">
                            <a:solidFill>
                              <a:schemeClr val="tx1"/>
                            </a:solidFill>
                            <a:effectLst/>
                            <a:latin typeface="Cambria Math"/>
                            <a:ea typeface="+mn-ea"/>
                            <a:cs typeface="+mn-cs"/>
                          </a:rPr>
                        </m:ctrlPr>
                      </m:sSubPr>
                      <m:e>
                        <m:r>
                          <a:rPr lang="ja-JP" altLang="ja-JP" sz="1000" i="1">
                            <a:solidFill>
                              <a:schemeClr val="tx1"/>
                            </a:solidFill>
                            <a:effectLst/>
                            <a:latin typeface="Cambria Math"/>
                            <a:ea typeface="+mn-ea"/>
                            <a:cs typeface="+mn-cs"/>
                          </a:rPr>
                          <m:t>　</m:t>
                        </m:r>
                        <m:r>
                          <a:rPr lang="en-US" altLang="ja-JP" sz="1000" i="1">
                            <a:solidFill>
                              <a:schemeClr val="tx1"/>
                            </a:solidFill>
                            <a:effectLst/>
                            <a:latin typeface="Cambria Math"/>
                            <a:ea typeface="+mn-ea"/>
                            <a:cs typeface="+mn-cs"/>
                          </a:rPr>
                          <m:t>𝑄</m:t>
                        </m:r>
                      </m:e>
                      <m:sub>
                        <m:r>
                          <m:rPr>
                            <m:sty m:val="p"/>
                          </m:rPr>
                          <a:rPr lang="en-US" altLang="ja-JP" sz="1000">
                            <a:solidFill>
                              <a:schemeClr val="tx1"/>
                            </a:solidFill>
                            <a:effectLst/>
                            <a:latin typeface="Cambria Math"/>
                            <a:ea typeface="+mn-ea"/>
                            <a:cs typeface="+mn-cs"/>
                          </a:rPr>
                          <m:t>c</m:t>
                        </m:r>
                      </m:sub>
                    </m:sSub>
                    <m:r>
                      <a:rPr lang="en-US" altLang="ja-JP" sz="1000" b="1">
                        <a:solidFill>
                          <a:schemeClr val="tx1"/>
                        </a:solidFill>
                        <a:effectLst/>
                        <a:latin typeface="Cambria Math"/>
                        <a:ea typeface="+mn-ea"/>
                        <a:cs typeface="+mn-cs"/>
                      </a:rPr>
                      <m:t>=</m:t>
                    </m:r>
                    <m:sSub>
                      <m:sSubPr>
                        <m:ctrlPr>
                          <a:rPr lang="ja-JP" altLang="ja-JP" sz="1000" b="1" i="1">
                            <a:solidFill>
                              <a:schemeClr val="tx1"/>
                            </a:solidFill>
                            <a:effectLst/>
                            <a:latin typeface="Cambria Math"/>
                            <a:ea typeface="+mn-ea"/>
                            <a:cs typeface="+mn-cs"/>
                          </a:rPr>
                        </m:ctrlPr>
                      </m:sSubPr>
                      <m:e>
                        <m:r>
                          <a:rPr lang="en-US" altLang="ja-JP" sz="1000" b="0" i="1">
                            <a:solidFill>
                              <a:schemeClr val="tx1"/>
                            </a:solidFill>
                            <a:effectLst/>
                            <a:latin typeface="Cambria Math"/>
                            <a:ea typeface="+mn-ea"/>
                            <a:cs typeface="+mn-cs"/>
                          </a:rPr>
                          <m:t>𝑄</m:t>
                        </m:r>
                      </m:e>
                      <m:sub>
                        <m:r>
                          <m:rPr>
                            <m:sty m:val="p"/>
                          </m:rPr>
                          <a:rPr lang="en-US" altLang="ja-JP" sz="1000">
                            <a:solidFill>
                              <a:schemeClr val="tx1"/>
                            </a:solidFill>
                            <a:effectLst/>
                            <a:latin typeface="Cambria Math"/>
                            <a:ea typeface="+mn-ea"/>
                            <a:cs typeface="+mn-cs"/>
                          </a:rPr>
                          <m:t>c</m:t>
                        </m:r>
                        <m:r>
                          <a:rPr lang="en-US" altLang="ja-JP" sz="1000">
                            <a:solidFill>
                              <a:schemeClr val="tx1"/>
                            </a:solidFill>
                            <a:effectLst/>
                            <a:latin typeface="Cambria Math"/>
                            <a:ea typeface="+mn-ea"/>
                            <a:cs typeface="+mn-cs"/>
                          </a:rPr>
                          <m:t>0</m:t>
                        </m:r>
                      </m:sub>
                    </m:sSub>
                    <m:r>
                      <a:rPr lang="en-US" altLang="ja-JP" sz="1000" b="1" i="1">
                        <a:solidFill>
                          <a:schemeClr val="tx1"/>
                        </a:solidFill>
                        <a:effectLst/>
                        <a:latin typeface="Cambria Math"/>
                        <a:ea typeface="+mn-ea"/>
                        <a:cs typeface="+mn-cs"/>
                      </a:rPr>
                      <m:t>+</m:t>
                    </m:r>
                    <m:r>
                      <a:rPr kumimoji="1" lang="en-US" altLang="ja-JP" sz="1000" b="0" i="0">
                        <a:solidFill>
                          <a:schemeClr val="tx1"/>
                        </a:solidFill>
                        <a:effectLst/>
                        <a:latin typeface="Cambria Math"/>
                        <a:ea typeface="+mn-ea"/>
                        <a:cs typeface="+mn-cs"/>
                      </a:rPr>
                      <m:t>∆</m:t>
                    </m:r>
                    <m:sSub>
                      <m:sSubPr>
                        <m:ctrlPr>
                          <a:rPr kumimoji="1" lang="en-US" altLang="ja-JP" sz="1000" b="0" i="1">
                            <a:solidFill>
                              <a:schemeClr val="tx1"/>
                            </a:solidFill>
                            <a:effectLst/>
                            <a:latin typeface="Cambria Math"/>
                            <a:ea typeface="+mn-ea"/>
                            <a:cs typeface="+mn-cs"/>
                          </a:rPr>
                        </m:ctrlPr>
                      </m:sSubPr>
                      <m:e>
                        <m:r>
                          <a:rPr kumimoji="1" lang="en-US" altLang="ja-JP" sz="1000" b="0" i="1">
                            <a:solidFill>
                              <a:schemeClr val="tx1"/>
                            </a:solidFill>
                            <a:effectLst/>
                            <a:latin typeface="Cambria Math"/>
                            <a:ea typeface="+mn-ea"/>
                            <a:cs typeface="+mn-cs"/>
                          </a:rPr>
                          <m:t>𝑄</m:t>
                        </m:r>
                      </m:e>
                      <m:sub>
                        <m:r>
                          <m:rPr>
                            <m:sty m:val="p"/>
                          </m:rPr>
                          <a:rPr kumimoji="1" lang="en-US" altLang="ja-JP" sz="1000" b="0" i="0">
                            <a:solidFill>
                              <a:schemeClr val="tx1"/>
                            </a:solidFill>
                            <a:effectLst/>
                            <a:latin typeface="Cambria Math"/>
                            <a:ea typeface="+mn-ea"/>
                            <a:cs typeface="+mn-cs"/>
                          </a:rPr>
                          <m:t>c</m:t>
                        </m:r>
                      </m:sub>
                    </m:sSub>
                  </m:oMath>
                </m:oMathPara>
              </a14:m>
              <a:endParaRPr kumimoji="1" lang="ja-JP" altLang="en-US" sz="1000"/>
            </a:p>
          </xdr:txBody>
        </xdr:sp>
      </mc:Choice>
      <mc:Fallback xmlns="">
        <xdr:sp macro="" textlink="">
          <xdr:nvSpPr>
            <xdr:cNvPr id="10" name="テキスト ボックス 9"/>
            <xdr:cNvSpPr txBox="1"/>
          </xdr:nvSpPr>
          <xdr:spPr>
            <a:xfrm>
              <a:off x="496661" y="12914527"/>
              <a:ext cx="1338149"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ja-JP" altLang="ja-JP" sz="1000" b="1" i="0">
                  <a:solidFill>
                    <a:schemeClr val="tx1"/>
                  </a:solidFill>
                  <a:effectLst/>
                  <a:latin typeface="Cambria Math"/>
                  <a:ea typeface="+mn-ea"/>
                  <a:cs typeface="+mn-cs"/>
                </a:rPr>
                <a:t>〖</a:t>
              </a:r>
              <a:r>
                <a:rPr lang="ja-JP" altLang="ja-JP" sz="1000" i="0">
                  <a:solidFill>
                    <a:schemeClr val="tx1"/>
                  </a:solidFill>
                  <a:effectLst/>
                  <a:latin typeface="Cambria Math"/>
                  <a:ea typeface="+mn-ea"/>
                  <a:cs typeface="+mn-cs"/>
                </a:rPr>
                <a:t>　</a:t>
              </a:r>
              <a:r>
                <a:rPr lang="en-US" altLang="ja-JP" sz="1000" i="0">
                  <a:solidFill>
                    <a:schemeClr val="tx1"/>
                  </a:solidFill>
                  <a:effectLst/>
                  <a:latin typeface="Cambria Math"/>
                  <a:ea typeface="+mn-ea"/>
                  <a:cs typeface="+mn-cs"/>
                </a:rPr>
                <a:t>𝑄</a:t>
              </a:r>
              <a:r>
                <a:rPr lang="ja-JP" altLang="ja-JP" sz="1000" b="1" i="0">
                  <a:solidFill>
                    <a:schemeClr val="tx1"/>
                  </a:solidFill>
                  <a:effectLst/>
                  <a:latin typeface="Cambria Math"/>
                  <a:ea typeface="+mn-ea"/>
                  <a:cs typeface="+mn-cs"/>
                </a:rPr>
                <a:t>〗_</a:t>
              </a:r>
              <a:r>
                <a:rPr lang="en-US" altLang="ja-JP" sz="1000" i="0">
                  <a:solidFill>
                    <a:schemeClr val="tx1"/>
                  </a:solidFill>
                  <a:effectLst/>
                  <a:latin typeface="Cambria Math"/>
                  <a:ea typeface="+mn-ea"/>
                  <a:cs typeface="+mn-cs"/>
                </a:rPr>
                <a:t>c</a:t>
              </a:r>
              <a:r>
                <a:rPr lang="en-US" altLang="ja-JP" sz="1000" b="1" i="0">
                  <a:solidFill>
                    <a:schemeClr val="tx1"/>
                  </a:solidFill>
                  <a:effectLst/>
                  <a:latin typeface="Cambria Math"/>
                  <a:ea typeface="+mn-ea"/>
                  <a:cs typeface="+mn-cs"/>
                </a:rPr>
                <a:t>=</a:t>
              </a:r>
              <a:r>
                <a:rPr lang="en-US" altLang="ja-JP" sz="1000" b="0" i="0">
                  <a:solidFill>
                    <a:schemeClr val="tx1"/>
                  </a:solidFill>
                  <a:effectLst/>
                  <a:latin typeface="Cambria Math"/>
                  <a:ea typeface="+mn-ea"/>
                  <a:cs typeface="+mn-cs"/>
                </a:rPr>
                <a:t>𝑄</a:t>
              </a:r>
              <a:r>
                <a:rPr lang="ja-JP" altLang="ja-JP" sz="1000" b="1" i="0">
                  <a:solidFill>
                    <a:schemeClr val="tx1"/>
                  </a:solidFill>
                  <a:effectLst/>
                  <a:latin typeface="Cambria Math"/>
                  <a:ea typeface="+mn-ea"/>
                  <a:cs typeface="+mn-cs"/>
                </a:rPr>
                <a:t>_</a:t>
              </a:r>
              <a:r>
                <a:rPr lang="en-US" altLang="ja-JP" sz="1000" i="0">
                  <a:solidFill>
                    <a:schemeClr val="tx1"/>
                  </a:solidFill>
                  <a:effectLst/>
                  <a:latin typeface="Cambria Math"/>
                  <a:ea typeface="+mn-ea"/>
                  <a:cs typeface="+mn-cs"/>
                </a:rPr>
                <a:t>c0</a:t>
              </a:r>
              <a:r>
                <a:rPr lang="en-US" altLang="ja-JP" sz="1000" b="1" i="0">
                  <a:solidFill>
                    <a:schemeClr val="tx1"/>
                  </a:solidFill>
                  <a:effectLst/>
                  <a:latin typeface="Cambria Math"/>
                  <a:ea typeface="+mn-ea"/>
                  <a:cs typeface="+mn-cs"/>
                </a:rPr>
                <a:t>+</a:t>
              </a:r>
              <a:r>
                <a:rPr kumimoji="1" lang="en-US" altLang="ja-JP" sz="1000" b="0" i="0">
                  <a:solidFill>
                    <a:schemeClr val="tx1"/>
                  </a:solidFill>
                  <a:effectLst/>
                  <a:latin typeface="Cambria Math"/>
                  <a:ea typeface="+mn-ea"/>
                  <a:cs typeface="+mn-cs"/>
                </a:rPr>
                <a:t>∆𝑄_c</a:t>
              </a:r>
              <a:endParaRPr kumimoji="1" lang="ja-JP" altLang="en-US" sz="1000"/>
            </a:p>
          </xdr:txBody>
        </xdr:sp>
      </mc:Fallback>
    </mc:AlternateContent>
    <xdr:clientData/>
  </xdr:oneCellAnchor>
  <xdr:oneCellAnchor>
    <xdr:from>
      <xdr:col>2</xdr:col>
      <xdr:colOff>615346</xdr:colOff>
      <xdr:row>63</xdr:row>
      <xdr:rowOff>142939</xdr:rowOff>
    </xdr:from>
    <xdr:ext cx="1809750" cy="382733"/>
    <mc:AlternateContent xmlns:mc="http://schemas.openxmlformats.org/markup-compatibility/2006" xmlns:a14="http://schemas.microsoft.com/office/drawing/2010/main">
      <mc:Choice Requires="a14">
        <xdr:sp macro="" textlink="">
          <xdr:nvSpPr>
            <xdr:cNvPr id="5" name="テキスト ボックス 4"/>
            <xdr:cNvSpPr txBox="1"/>
          </xdr:nvSpPr>
          <xdr:spPr>
            <a:xfrm>
              <a:off x="1812775" y="12770368"/>
              <a:ext cx="1809750" cy="3827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US" altLang="ja-JP" sz="1000">
                        <a:solidFill>
                          <a:schemeClr val="tx1"/>
                        </a:solidFill>
                        <a:effectLst/>
                        <a:latin typeface="Cambria Math"/>
                        <a:ea typeface="+mn-ea"/>
                        <a:cs typeface="+mn-cs"/>
                      </a:rPr>
                      <m:t>∆</m:t>
                    </m:r>
                    <m:sSub>
                      <m:sSubPr>
                        <m:ctrlPr>
                          <a:rPr lang="ja-JP" altLang="ja-JP" sz="1000" i="1">
                            <a:solidFill>
                              <a:schemeClr val="tx1"/>
                            </a:solidFill>
                            <a:effectLst/>
                            <a:latin typeface="Cambria Math"/>
                            <a:ea typeface="+mn-ea"/>
                            <a:cs typeface="+mn-cs"/>
                          </a:rPr>
                        </m:ctrlPr>
                      </m:sSubPr>
                      <m:e>
                        <m:r>
                          <a:rPr lang="en-US" altLang="ja-JP" sz="1000" i="1">
                            <a:solidFill>
                              <a:schemeClr val="tx1"/>
                            </a:solidFill>
                            <a:effectLst/>
                            <a:latin typeface="Cambria Math"/>
                            <a:ea typeface="+mn-ea"/>
                            <a:cs typeface="+mn-cs"/>
                          </a:rPr>
                          <m:t>𝑄</m:t>
                        </m:r>
                      </m:e>
                      <m:sub>
                        <m:r>
                          <m:rPr>
                            <m:sty m:val="p"/>
                          </m:rPr>
                          <a:rPr lang="en-US" altLang="ja-JP" sz="1000" i="0">
                            <a:solidFill>
                              <a:schemeClr val="tx1"/>
                            </a:solidFill>
                            <a:effectLst/>
                            <a:latin typeface="Cambria Math"/>
                            <a:ea typeface="+mn-ea"/>
                            <a:cs typeface="+mn-cs"/>
                          </a:rPr>
                          <m:t>c</m:t>
                        </m:r>
                      </m:sub>
                    </m:sSub>
                    <m:r>
                      <a:rPr lang="en-US" altLang="ja-JP" sz="1000" i="1">
                        <a:solidFill>
                          <a:schemeClr val="tx1"/>
                        </a:solidFill>
                        <a:effectLst/>
                        <a:latin typeface="Cambria Math"/>
                        <a:ea typeface="+mn-ea"/>
                        <a:cs typeface="+mn-cs"/>
                      </a:rPr>
                      <m:t>=</m:t>
                    </m:r>
                    <m:f>
                      <m:fPr>
                        <m:ctrlPr>
                          <a:rPr lang="ja-JP" altLang="ja-JP" sz="1000" i="1">
                            <a:solidFill>
                              <a:schemeClr val="tx1"/>
                            </a:solidFill>
                            <a:effectLst/>
                            <a:latin typeface="Cambria Math"/>
                            <a:ea typeface="+mn-ea"/>
                            <a:cs typeface="+mn-cs"/>
                          </a:rPr>
                        </m:ctrlPr>
                      </m:fPr>
                      <m:num>
                        <m:sSub>
                          <m:sSubPr>
                            <m:ctrlPr>
                              <a:rPr lang="ja-JP" altLang="ja-JP" sz="1000" i="1">
                                <a:solidFill>
                                  <a:schemeClr val="tx1"/>
                                </a:solidFill>
                                <a:effectLst/>
                                <a:latin typeface="Cambria Math"/>
                                <a:ea typeface="+mn-ea"/>
                                <a:cs typeface="+mn-cs"/>
                              </a:rPr>
                            </m:ctrlPr>
                          </m:sSubPr>
                          <m:e>
                            <m:r>
                              <a:rPr lang="en-US" altLang="ja-JP" sz="1000" i="1">
                                <a:solidFill>
                                  <a:schemeClr val="tx1"/>
                                </a:solidFill>
                                <a:effectLst/>
                                <a:latin typeface="Cambria Math"/>
                                <a:ea typeface="+mn-ea"/>
                                <a:cs typeface="+mn-cs"/>
                              </a:rPr>
                              <m:t>𝐶</m:t>
                            </m:r>
                          </m:e>
                          <m:sub>
                            <m:r>
                              <m:rPr>
                                <m:sty m:val="p"/>
                              </m:rPr>
                              <a:rPr lang="en-US" altLang="ja-JP" sz="1000" i="0">
                                <a:solidFill>
                                  <a:schemeClr val="tx1"/>
                                </a:solidFill>
                                <a:effectLst/>
                                <a:latin typeface="Cambria Math"/>
                                <a:ea typeface="+mn-ea"/>
                                <a:cs typeface="+mn-cs"/>
                              </a:rPr>
                              <m:t>d</m:t>
                            </m:r>
                          </m:sub>
                        </m:sSub>
                        <m:r>
                          <a:rPr lang="en-US" altLang="ja-JP" sz="1000" i="1">
                            <a:solidFill>
                              <a:schemeClr val="tx1"/>
                            </a:solidFill>
                            <a:effectLst/>
                            <a:latin typeface="Cambria Math"/>
                            <a:ea typeface="+mn-ea"/>
                            <a:cs typeface="+mn-cs"/>
                          </a:rPr>
                          <m:t>∆</m:t>
                        </m:r>
                        <m:sSub>
                          <m:sSubPr>
                            <m:ctrlPr>
                              <a:rPr lang="ja-JP" altLang="ja-JP" sz="1000" i="1">
                                <a:solidFill>
                                  <a:schemeClr val="tx1"/>
                                </a:solidFill>
                                <a:effectLst/>
                                <a:latin typeface="Cambria Math"/>
                                <a:ea typeface="+mn-ea"/>
                                <a:cs typeface="+mn-cs"/>
                              </a:rPr>
                            </m:ctrlPr>
                          </m:sSubPr>
                          <m:e>
                            <m:r>
                              <a:rPr lang="en-US" altLang="ja-JP" sz="1000" i="1">
                                <a:solidFill>
                                  <a:schemeClr val="tx1"/>
                                </a:solidFill>
                                <a:effectLst/>
                                <a:latin typeface="Cambria Math"/>
                                <a:ea typeface="+mn-ea"/>
                                <a:cs typeface="+mn-cs"/>
                              </a:rPr>
                              <m:t>𝜃</m:t>
                            </m:r>
                          </m:e>
                          <m:sub>
                            <m:r>
                              <m:rPr>
                                <m:sty m:val="p"/>
                              </m:rPr>
                              <a:rPr lang="en-US" altLang="ja-JP" sz="1000" i="0">
                                <a:solidFill>
                                  <a:schemeClr val="tx1"/>
                                </a:solidFill>
                                <a:effectLst/>
                                <a:latin typeface="Cambria Math"/>
                                <a:ea typeface="+mn-ea"/>
                                <a:cs typeface="+mn-cs"/>
                              </a:rPr>
                              <m:t>d</m:t>
                            </m:r>
                          </m:sub>
                        </m:sSub>
                        <m:sSub>
                          <m:sSubPr>
                            <m:ctrlPr>
                              <a:rPr lang="ja-JP" altLang="ja-JP" sz="1000" i="1">
                                <a:solidFill>
                                  <a:schemeClr val="tx1"/>
                                </a:solidFill>
                                <a:effectLst/>
                                <a:latin typeface="Cambria Math"/>
                                <a:ea typeface="+mn-ea"/>
                                <a:cs typeface="+mn-cs"/>
                              </a:rPr>
                            </m:ctrlPr>
                          </m:sSubPr>
                          <m:e>
                            <m:r>
                              <a:rPr lang="en-US" altLang="ja-JP" sz="1000" i="1">
                                <a:solidFill>
                                  <a:schemeClr val="tx1"/>
                                </a:solidFill>
                                <a:effectLst/>
                                <a:latin typeface="Cambria Math"/>
                                <a:ea typeface="+mn-ea"/>
                                <a:cs typeface="+mn-cs"/>
                              </a:rPr>
                              <m:t>𝑚</m:t>
                            </m:r>
                          </m:e>
                          <m:sub>
                            <m:r>
                              <m:rPr>
                                <m:sty m:val="p"/>
                              </m:rPr>
                              <a:rPr lang="en-US" altLang="ja-JP" sz="1000" i="0">
                                <a:solidFill>
                                  <a:schemeClr val="tx1"/>
                                </a:solidFill>
                                <a:effectLst/>
                                <a:latin typeface="Cambria Math"/>
                                <a:ea typeface="+mn-ea"/>
                                <a:cs typeface="+mn-cs"/>
                              </a:rPr>
                              <m:t>d</m:t>
                            </m:r>
                          </m:sub>
                        </m:sSub>
                        <m:sSub>
                          <m:sSubPr>
                            <m:ctrlPr>
                              <a:rPr lang="ja-JP" altLang="ja-JP" sz="1000" i="1">
                                <a:solidFill>
                                  <a:schemeClr val="tx1"/>
                                </a:solidFill>
                                <a:effectLst/>
                                <a:latin typeface="Cambria Math"/>
                                <a:ea typeface="+mn-ea"/>
                                <a:cs typeface="+mn-cs"/>
                              </a:rPr>
                            </m:ctrlPr>
                          </m:sSubPr>
                          <m:e>
                            <m:r>
                              <a:rPr lang="en-US" altLang="ja-JP" sz="1000" i="1">
                                <a:solidFill>
                                  <a:schemeClr val="tx1"/>
                                </a:solidFill>
                                <a:effectLst/>
                                <a:latin typeface="Cambria Math"/>
                                <a:ea typeface="+mn-ea"/>
                                <a:cs typeface="+mn-cs"/>
                              </a:rPr>
                              <m:t>𝑉</m:t>
                            </m:r>
                          </m:e>
                          <m:sub>
                            <m:r>
                              <m:rPr>
                                <m:sty m:val="p"/>
                              </m:rPr>
                              <a:rPr lang="en-US" altLang="ja-JP" sz="1000" i="0">
                                <a:solidFill>
                                  <a:schemeClr val="tx1"/>
                                </a:solidFill>
                                <a:effectLst/>
                                <a:latin typeface="Cambria Math"/>
                                <a:ea typeface="+mn-ea"/>
                                <a:cs typeface="+mn-cs"/>
                              </a:rPr>
                              <m:t>c</m:t>
                            </m:r>
                          </m:sub>
                        </m:sSub>
                      </m:num>
                      <m:den>
                        <m:r>
                          <a:rPr lang="en-US" altLang="ja-JP" sz="1000" i="1">
                            <a:solidFill>
                              <a:schemeClr val="tx1"/>
                            </a:solidFill>
                            <a:effectLst/>
                            <a:latin typeface="Cambria Math"/>
                            <a:ea typeface="+mn-ea"/>
                            <a:cs typeface="+mn-cs"/>
                          </a:rPr>
                          <m:t>3600</m:t>
                        </m:r>
                      </m:den>
                    </m:f>
                    <m:r>
                      <a:rPr lang="ja-JP" altLang="ja-JP" sz="1000">
                        <a:solidFill>
                          <a:schemeClr val="tx1"/>
                        </a:solidFill>
                        <a:effectLst/>
                        <a:latin typeface="Cambria Math"/>
                        <a:ea typeface="+mn-ea"/>
                        <a:cs typeface="+mn-cs"/>
                      </a:rPr>
                      <m:t>　</m:t>
                    </m:r>
                  </m:oMath>
                </m:oMathPara>
              </a14:m>
              <a:endParaRPr kumimoji="1" lang="ja-JP" altLang="en-US" sz="1000"/>
            </a:p>
          </xdr:txBody>
        </xdr:sp>
      </mc:Choice>
      <mc:Fallback xmlns="">
        <xdr:sp macro="" textlink="">
          <xdr:nvSpPr>
            <xdr:cNvPr id="5" name="テキスト ボックス 4"/>
            <xdr:cNvSpPr txBox="1"/>
          </xdr:nvSpPr>
          <xdr:spPr>
            <a:xfrm>
              <a:off x="1812775" y="12770368"/>
              <a:ext cx="1809750" cy="3827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US" altLang="ja-JP" sz="1000" i="0">
                  <a:solidFill>
                    <a:schemeClr val="tx1"/>
                  </a:solidFill>
                  <a:effectLst/>
                  <a:latin typeface="Cambria Math"/>
                  <a:ea typeface="+mn-ea"/>
                  <a:cs typeface="+mn-cs"/>
                </a:rPr>
                <a:t>∆𝑄</a:t>
              </a:r>
              <a:r>
                <a:rPr lang="ja-JP" altLang="ja-JP" sz="1000" i="0">
                  <a:solidFill>
                    <a:schemeClr val="tx1"/>
                  </a:solidFill>
                  <a:effectLst/>
                  <a:latin typeface="Cambria Math"/>
                  <a:ea typeface="+mn-ea"/>
                  <a:cs typeface="+mn-cs"/>
                </a:rPr>
                <a:t>_</a:t>
              </a:r>
              <a:r>
                <a:rPr lang="en-US" altLang="ja-JP" sz="1000" i="0">
                  <a:solidFill>
                    <a:schemeClr val="tx1"/>
                  </a:solidFill>
                  <a:effectLst/>
                  <a:latin typeface="Cambria Math"/>
                  <a:ea typeface="+mn-ea"/>
                  <a:cs typeface="+mn-cs"/>
                </a:rPr>
                <a:t>c=</a:t>
              </a:r>
              <a:r>
                <a:rPr lang="ja-JP" altLang="ja-JP" sz="1000" i="0">
                  <a:solidFill>
                    <a:schemeClr val="tx1"/>
                  </a:solidFill>
                  <a:effectLst/>
                  <a:latin typeface="Cambria Math"/>
                  <a:ea typeface="+mn-ea"/>
                  <a:cs typeface="+mn-cs"/>
                </a:rPr>
                <a:t>(</a:t>
              </a:r>
              <a:r>
                <a:rPr lang="en-US" altLang="ja-JP" sz="1000" i="0">
                  <a:solidFill>
                    <a:schemeClr val="tx1"/>
                  </a:solidFill>
                  <a:effectLst/>
                  <a:latin typeface="Cambria Math"/>
                  <a:ea typeface="+mn-ea"/>
                  <a:cs typeface="+mn-cs"/>
                </a:rPr>
                <a:t>𝐶</a:t>
              </a:r>
              <a:r>
                <a:rPr lang="ja-JP" altLang="ja-JP" sz="1000" i="0">
                  <a:solidFill>
                    <a:schemeClr val="tx1"/>
                  </a:solidFill>
                  <a:effectLst/>
                  <a:latin typeface="Cambria Math"/>
                  <a:ea typeface="+mn-ea"/>
                  <a:cs typeface="+mn-cs"/>
                </a:rPr>
                <a:t>_</a:t>
              </a:r>
              <a:r>
                <a:rPr lang="en-US" altLang="ja-JP" sz="1000" i="0">
                  <a:solidFill>
                    <a:schemeClr val="tx1"/>
                  </a:solidFill>
                  <a:effectLst/>
                  <a:latin typeface="Cambria Math"/>
                  <a:ea typeface="+mn-ea"/>
                  <a:cs typeface="+mn-cs"/>
                </a:rPr>
                <a:t>d ∆𝜃</a:t>
              </a:r>
              <a:r>
                <a:rPr lang="ja-JP" altLang="ja-JP" sz="1000" i="0">
                  <a:solidFill>
                    <a:schemeClr val="tx1"/>
                  </a:solidFill>
                  <a:effectLst/>
                  <a:latin typeface="Cambria Math"/>
                  <a:ea typeface="+mn-ea"/>
                  <a:cs typeface="+mn-cs"/>
                </a:rPr>
                <a:t>_</a:t>
              </a:r>
              <a:r>
                <a:rPr lang="en-US" altLang="ja-JP" sz="1000" i="0">
                  <a:solidFill>
                    <a:schemeClr val="tx1"/>
                  </a:solidFill>
                  <a:effectLst/>
                  <a:latin typeface="Cambria Math"/>
                  <a:ea typeface="+mn-ea"/>
                  <a:cs typeface="+mn-cs"/>
                </a:rPr>
                <a:t>d</a:t>
              </a:r>
              <a:r>
                <a:rPr lang="ja-JP" altLang="ja-JP" sz="1000" i="0">
                  <a:solidFill>
                    <a:schemeClr val="tx1"/>
                  </a:solidFill>
                  <a:effectLst/>
                  <a:latin typeface="Cambria Math"/>
                  <a:ea typeface="+mn-ea"/>
                  <a:cs typeface="+mn-cs"/>
                </a:rPr>
                <a:t> </a:t>
              </a:r>
              <a:r>
                <a:rPr lang="en-US" altLang="ja-JP" sz="1000" i="0">
                  <a:solidFill>
                    <a:schemeClr val="tx1"/>
                  </a:solidFill>
                  <a:effectLst/>
                  <a:latin typeface="Cambria Math"/>
                  <a:ea typeface="+mn-ea"/>
                  <a:cs typeface="+mn-cs"/>
                </a:rPr>
                <a:t>𝑚</a:t>
              </a:r>
              <a:r>
                <a:rPr lang="ja-JP" altLang="ja-JP" sz="1000" i="0">
                  <a:solidFill>
                    <a:schemeClr val="tx1"/>
                  </a:solidFill>
                  <a:effectLst/>
                  <a:latin typeface="Cambria Math"/>
                  <a:ea typeface="+mn-ea"/>
                  <a:cs typeface="+mn-cs"/>
                </a:rPr>
                <a:t>_</a:t>
              </a:r>
              <a:r>
                <a:rPr lang="en-US" altLang="ja-JP" sz="1000" i="0">
                  <a:solidFill>
                    <a:schemeClr val="tx1"/>
                  </a:solidFill>
                  <a:effectLst/>
                  <a:latin typeface="Cambria Math"/>
                  <a:ea typeface="+mn-ea"/>
                  <a:cs typeface="+mn-cs"/>
                </a:rPr>
                <a:t>d</a:t>
              </a:r>
              <a:r>
                <a:rPr lang="ja-JP" altLang="ja-JP" sz="1000" i="0">
                  <a:solidFill>
                    <a:schemeClr val="tx1"/>
                  </a:solidFill>
                  <a:effectLst/>
                  <a:latin typeface="Cambria Math"/>
                  <a:ea typeface="+mn-ea"/>
                  <a:cs typeface="+mn-cs"/>
                </a:rPr>
                <a:t> </a:t>
              </a:r>
              <a:r>
                <a:rPr lang="en-US" altLang="ja-JP" sz="1000" i="0">
                  <a:solidFill>
                    <a:schemeClr val="tx1"/>
                  </a:solidFill>
                  <a:effectLst/>
                  <a:latin typeface="Cambria Math"/>
                  <a:ea typeface="+mn-ea"/>
                  <a:cs typeface="+mn-cs"/>
                </a:rPr>
                <a:t>𝑉</a:t>
              </a:r>
              <a:r>
                <a:rPr lang="ja-JP" altLang="ja-JP" sz="1000" i="0">
                  <a:solidFill>
                    <a:schemeClr val="tx1"/>
                  </a:solidFill>
                  <a:effectLst/>
                  <a:latin typeface="Cambria Math"/>
                  <a:ea typeface="+mn-ea"/>
                  <a:cs typeface="+mn-cs"/>
                </a:rPr>
                <a:t>_</a:t>
              </a:r>
              <a:r>
                <a:rPr lang="en-US" altLang="ja-JP" sz="1000" i="0">
                  <a:solidFill>
                    <a:schemeClr val="tx1"/>
                  </a:solidFill>
                  <a:effectLst/>
                  <a:latin typeface="Cambria Math"/>
                  <a:ea typeface="+mn-ea"/>
                  <a:cs typeface="+mn-cs"/>
                </a:rPr>
                <a:t>c</a:t>
              </a:r>
              <a:r>
                <a:rPr lang="ja-JP" altLang="ja-JP" sz="1000" i="0">
                  <a:solidFill>
                    <a:schemeClr val="tx1"/>
                  </a:solidFill>
                  <a:effectLst/>
                  <a:latin typeface="Cambria Math"/>
                  <a:ea typeface="+mn-ea"/>
                  <a:cs typeface="+mn-cs"/>
                </a:rPr>
                <a:t>)/</a:t>
              </a:r>
              <a:r>
                <a:rPr lang="en-US" altLang="ja-JP" sz="1000" i="0">
                  <a:solidFill>
                    <a:schemeClr val="tx1"/>
                  </a:solidFill>
                  <a:effectLst/>
                  <a:latin typeface="Cambria Math"/>
                  <a:ea typeface="+mn-ea"/>
                  <a:cs typeface="+mn-cs"/>
                </a:rPr>
                <a:t>3600</a:t>
              </a:r>
              <a:r>
                <a:rPr lang="ja-JP" altLang="ja-JP" sz="1000" i="0">
                  <a:solidFill>
                    <a:schemeClr val="tx1"/>
                  </a:solidFill>
                  <a:effectLst/>
                  <a:latin typeface="Cambria Math"/>
                  <a:ea typeface="+mn-ea"/>
                  <a:cs typeface="+mn-cs"/>
                </a:rPr>
                <a:t>　</a:t>
              </a:r>
              <a:endParaRPr kumimoji="1" lang="ja-JP" altLang="en-US" sz="1000"/>
            </a:p>
          </xdr:txBody>
        </xdr:sp>
      </mc:Fallback>
    </mc:AlternateContent>
    <xdr:clientData/>
  </xdr:oneCellAnchor>
  <xdr:oneCellAnchor>
    <xdr:from>
      <xdr:col>0</xdr:col>
      <xdr:colOff>366235</xdr:colOff>
      <xdr:row>75</xdr:row>
      <xdr:rowOff>262097</xdr:rowOff>
    </xdr:from>
    <xdr:ext cx="1231360" cy="422360"/>
    <mc:AlternateContent xmlns:mc="http://schemas.openxmlformats.org/markup-compatibility/2006" xmlns:a14="http://schemas.microsoft.com/office/drawing/2010/main">
      <mc:Choice Requires="a14">
        <xdr:sp macro="" textlink="">
          <xdr:nvSpPr>
            <xdr:cNvPr id="6" name="テキスト ボックス 5"/>
            <xdr:cNvSpPr txBox="1"/>
          </xdr:nvSpPr>
          <xdr:spPr>
            <a:xfrm>
              <a:off x="366235" y="15257168"/>
              <a:ext cx="1231360" cy="42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1050" b="1" i="1">
                            <a:solidFill>
                              <a:schemeClr val="tx1"/>
                            </a:solidFill>
                            <a:effectLst/>
                            <a:latin typeface="Cambria Math"/>
                            <a:ea typeface="+mn-ea"/>
                            <a:cs typeface="+mn-cs"/>
                          </a:rPr>
                        </m:ctrlPr>
                      </m:sSubPr>
                      <m:e>
                        <m:r>
                          <a:rPr lang="ja-JP" altLang="ja-JP" sz="1050" i="1">
                            <a:solidFill>
                              <a:schemeClr val="tx1"/>
                            </a:solidFill>
                            <a:effectLst/>
                            <a:latin typeface="Cambria Math"/>
                            <a:ea typeface="+mn-ea"/>
                            <a:cs typeface="+mn-cs"/>
                          </a:rPr>
                          <m:t>　</m:t>
                        </m:r>
                        <m:r>
                          <a:rPr lang="en-US" altLang="ja-JP" sz="1050" i="1">
                            <a:solidFill>
                              <a:schemeClr val="tx1"/>
                            </a:solidFill>
                            <a:effectLst/>
                            <a:latin typeface="Cambria Math"/>
                            <a:ea typeface="+mn-ea"/>
                            <a:cs typeface="+mn-cs"/>
                          </a:rPr>
                          <m:t>𝑄</m:t>
                        </m:r>
                      </m:e>
                      <m:sub>
                        <m:r>
                          <m:rPr>
                            <m:sty m:val="p"/>
                          </m:rPr>
                          <a:rPr lang="en-US" altLang="ja-JP" sz="1050">
                            <a:solidFill>
                              <a:schemeClr val="tx1"/>
                            </a:solidFill>
                            <a:effectLst/>
                            <a:latin typeface="Cambria Math"/>
                            <a:ea typeface="+mn-ea"/>
                            <a:cs typeface="+mn-cs"/>
                          </a:rPr>
                          <m:t>i</m:t>
                        </m:r>
                      </m:sub>
                    </m:sSub>
                    <m:r>
                      <a:rPr lang="en-US" altLang="ja-JP" sz="1050" b="1">
                        <a:solidFill>
                          <a:schemeClr val="tx1"/>
                        </a:solidFill>
                        <a:effectLst/>
                        <a:latin typeface="Cambria Math"/>
                        <a:ea typeface="+mn-ea"/>
                        <a:cs typeface="+mn-cs"/>
                      </a:rPr>
                      <m:t>=</m:t>
                    </m:r>
                    <m:sSub>
                      <m:sSubPr>
                        <m:ctrlPr>
                          <a:rPr lang="ja-JP" altLang="ja-JP" sz="1050" b="1" i="1">
                            <a:solidFill>
                              <a:schemeClr val="tx1"/>
                            </a:solidFill>
                            <a:effectLst/>
                            <a:latin typeface="Cambria Math"/>
                            <a:ea typeface="+mn-ea"/>
                            <a:cs typeface="+mn-cs"/>
                          </a:rPr>
                        </m:ctrlPr>
                      </m:sSubPr>
                      <m:e>
                        <m:r>
                          <a:rPr lang="en-US" altLang="ja-JP" sz="1050" i="1">
                            <a:solidFill>
                              <a:schemeClr val="tx1"/>
                            </a:solidFill>
                            <a:effectLst/>
                            <a:latin typeface="Cambria Math"/>
                            <a:ea typeface="+mn-ea"/>
                            <a:cs typeface="+mn-cs"/>
                          </a:rPr>
                          <m:t>𝑃</m:t>
                        </m:r>
                      </m:e>
                      <m:sub>
                        <m:r>
                          <m:rPr>
                            <m:sty m:val="p"/>
                          </m:rPr>
                          <a:rPr lang="en-US" altLang="ja-JP" sz="1050">
                            <a:solidFill>
                              <a:schemeClr val="tx1"/>
                            </a:solidFill>
                            <a:effectLst/>
                            <a:latin typeface="Cambria Math"/>
                            <a:ea typeface="+mn-ea"/>
                            <a:cs typeface="+mn-cs"/>
                          </a:rPr>
                          <m:t>i</m:t>
                        </m:r>
                      </m:sub>
                    </m:sSub>
                    <m:f>
                      <m:fPr>
                        <m:ctrlPr>
                          <a:rPr lang="ja-JP" altLang="ja-JP" sz="1050" b="1" i="1">
                            <a:solidFill>
                              <a:schemeClr val="tx1"/>
                            </a:solidFill>
                            <a:effectLst/>
                            <a:latin typeface="Cambria Math"/>
                            <a:ea typeface="+mn-ea"/>
                            <a:cs typeface="+mn-cs"/>
                          </a:rPr>
                        </m:ctrlPr>
                      </m:fPr>
                      <m:num>
                        <m:r>
                          <a:rPr lang="en-US" altLang="ja-JP" sz="1050">
                            <a:solidFill>
                              <a:schemeClr val="tx1"/>
                            </a:solidFill>
                            <a:effectLst/>
                            <a:latin typeface="Cambria Math"/>
                            <a:ea typeface="+mn-ea"/>
                            <a:cs typeface="+mn-cs"/>
                          </a:rPr>
                          <m:t>60</m:t>
                        </m:r>
                      </m:num>
                      <m:den>
                        <m:sSub>
                          <m:sSubPr>
                            <m:ctrlPr>
                              <a:rPr lang="ja-JP" altLang="ja-JP" sz="1050" b="1" i="1">
                                <a:solidFill>
                                  <a:schemeClr val="tx1"/>
                                </a:solidFill>
                                <a:effectLst/>
                                <a:latin typeface="Cambria Math"/>
                                <a:ea typeface="+mn-ea"/>
                                <a:cs typeface="+mn-cs"/>
                              </a:rPr>
                            </m:ctrlPr>
                          </m:sSubPr>
                          <m:e>
                            <m:r>
                              <a:rPr lang="en-US" altLang="ja-JP" sz="1050" i="1">
                                <a:solidFill>
                                  <a:schemeClr val="tx1"/>
                                </a:solidFill>
                                <a:effectLst/>
                                <a:latin typeface="Cambria Math"/>
                                <a:ea typeface="+mn-ea"/>
                                <a:cs typeface="+mn-cs"/>
                              </a:rPr>
                              <m:t>𝑇</m:t>
                            </m:r>
                          </m:e>
                          <m:sub>
                            <m:r>
                              <m:rPr>
                                <m:sty m:val="p"/>
                              </m:rPr>
                              <a:rPr lang="en-US" altLang="ja-JP" sz="1050">
                                <a:solidFill>
                                  <a:schemeClr val="tx1"/>
                                </a:solidFill>
                                <a:effectLst/>
                                <a:latin typeface="Cambria Math"/>
                                <a:ea typeface="+mn-ea"/>
                                <a:cs typeface="+mn-cs"/>
                              </a:rPr>
                              <m:t>i</m:t>
                            </m:r>
                          </m:sub>
                        </m:sSub>
                      </m:den>
                    </m:f>
                    <m:r>
                      <a:rPr lang="ja-JP" altLang="ja-JP" sz="1050">
                        <a:solidFill>
                          <a:schemeClr val="tx1"/>
                        </a:solidFill>
                        <a:effectLst/>
                        <a:latin typeface="Cambria Math"/>
                        <a:ea typeface="+mn-ea"/>
                        <a:cs typeface="+mn-cs"/>
                      </a:rPr>
                      <m:t>　</m:t>
                    </m:r>
                  </m:oMath>
                </m:oMathPara>
              </a14:m>
              <a:endParaRPr kumimoji="1" lang="ja-JP" altLang="en-US" sz="1050"/>
            </a:p>
          </xdr:txBody>
        </xdr:sp>
      </mc:Choice>
      <mc:Fallback xmlns="">
        <xdr:sp macro="" textlink="">
          <xdr:nvSpPr>
            <xdr:cNvPr id="6" name="テキスト ボックス 5"/>
            <xdr:cNvSpPr txBox="1"/>
          </xdr:nvSpPr>
          <xdr:spPr>
            <a:xfrm>
              <a:off x="366235" y="15257168"/>
              <a:ext cx="1231360" cy="42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ja-JP" altLang="ja-JP" sz="1050" b="1" i="0">
                  <a:solidFill>
                    <a:schemeClr val="tx1"/>
                  </a:solidFill>
                  <a:effectLst/>
                  <a:latin typeface="Cambria Math"/>
                  <a:ea typeface="+mn-ea"/>
                  <a:cs typeface="+mn-cs"/>
                </a:rPr>
                <a:t>〖</a:t>
              </a:r>
              <a:r>
                <a:rPr lang="ja-JP" altLang="ja-JP" sz="1050" i="0">
                  <a:solidFill>
                    <a:schemeClr val="tx1"/>
                  </a:solidFill>
                  <a:effectLst/>
                  <a:latin typeface="Cambria Math"/>
                  <a:ea typeface="+mn-ea"/>
                  <a:cs typeface="+mn-cs"/>
                </a:rPr>
                <a:t>　</a:t>
              </a:r>
              <a:r>
                <a:rPr lang="en-US" altLang="ja-JP" sz="1050" i="0">
                  <a:solidFill>
                    <a:schemeClr val="tx1"/>
                  </a:solidFill>
                  <a:effectLst/>
                  <a:latin typeface="Cambria Math"/>
                  <a:ea typeface="+mn-ea"/>
                  <a:cs typeface="+mn-cs"/>
                </a:rPr>
                <a:t>𝑄</a:t>
              </a:r>
              <a:r>
                <a:rPr lang="ja-JP" altLang="ja-JP" sz="1050" b="1" i="0">
                  <a:solidFill>
                    <a:schemeClr val="tx1"/>
                  </a:solidFill>
                  <a:effectLst/>
                  <a:latin typeface="Cambria Math"/>
                  <a:ea typeface="+mn-ea"/>
                  <a:cs typeface="+mn-cs"/>
                </a:rPr>
                <a:t>〗_</a:t>
              </a:r>
              <a:r>
                <a:rPr lang="en-US" altLang="ja-JP" sz="1050" i="0">
                  <a:solidFill>
                    <a:schemeClr val="tx1"/>
                  </a:solidFill>
                  <a:effectLst/>
                  <a:latin typeface="Cambria Math"/>
                  <a:ea typeface="+mn-ea"/>
                  <a:cs typeface="+mn-cs"/>
                </a:rPr>
                <a:t>i</a:t>
              </a:r>
              <a:r>
                <a:rPr lang="en-US" altLang="ja-JP" sz="1050" b="1" i="0">
                  <a:solidFill>
                    <a:schemeClr val="tx1"/>
                  </a:solidFill>
                  <a:effectLst/>
                  <a:latin typeface="Cambria Math"/>
                  <a:ea typeface="+mn-ea"/>
                  <a:cs typeface="+mn-cs"/>
                </a:rPr>
                <a:t>=</a:t>
              </a:r>
              <a:r>
                <a:rPr lang="en-US" altLang="ja-JP" sz="1050" i="0">
                  <a:solidFill>
                    <a:schemeClr val="tx1"/>
                  </a:solidFill>
                  <a:effectLst/>
                  <a:latin typeface="Cambria Math"/>
                  <a:ea typeface="+mn-ea"/>
                  <a:cs typeface="+mn-cs"/>
                </a:rPr>
                <a:t>𝑃</a:t>
              </a:r>
              <a:r>
                <a:rPr lang="ja-JP" altLang="ja-JP" sz="1050" b="1" i="0">
                  <a:solidFill>
                    <a:schemeClr val="tx1"/>
                  </a:solidFill>
                  <a:effectLst/>
                  <a:latin typeface="Cambria Math"/>
                  <a:ea typeface="+mn-ea"/>
                  <a:cs typeface="+mn-cs"/>
                </a:rPr>
                <a:t>_</a:t>
              </a:r>
              <a:r>
                <a:rPr lang="en-US" altLang="ja-JP" sz="1050" i="0">
                  <a:solidFill>
                    <a:schemeClr val="tx1"/>
                  </a:solidFill>
                  <a:effectLst/>
                  <a:latin typeface="Cambria Math"/>
                  <a:ea typeface="+mn-ea"/>
                  <a:cs typeface="+mn-cs"/>
                </a:rPr>
                <a:t>i</a:t>
              </a:r>
              <a:r>
                <a:rPr lang="ja-JP" altLang="ja-JP" sz="1050" b="1" i="0">
                  <a:solidFill>
                    <a:schemeClr val="tx1"/>
                  </a:solidFill>
                  <a:effectLst/>
                  <a:latin typeface="Cambria Math"/>
                  <a:ea typeface="+mn-ea"/>
                  <a:cs typeface="+mn-cs"/>
                </a:rPr>
                <a:t> </a:t>
              </a:r>
              <a:r>
                <a:rPr lang="en-US" altLang="ja-JP" sz="1050" i="0">
                  <a:solidFill>
                    <a:schemeClr val="tx1"/>
                  </a:solidFill>
                  <a:effectLst/>
                  <a:latin typeface="Cambria Math"/>
                  <a:ea typeface="+mn-ea"/>
                  <a:cs typeface="+mn-cs"/>
                </a:rPr>
                <a:t> 60</a:t>
              </a:r>
              <a:r>
                <a:rPr lang="ja-JP" altLang="ja-JP" sz="1050" b="1" i="0">
                  <a:solidFill>
                    <a:schemeClr val="tx1"/>
                  </a:solidFill>
                  <a:effectLst/>
                  <a:latin typeface="Cambria Math"/>
                  <a:ea typeface="+mn-ea"/>
                  <a:cs typeface="+mn-cs"/>
                </a:rPr>
                <a:t>/</a:t>
              </a:r>
              <a:r>
                <a:rPr lang="en-US" altLang="ja-JP" sz="1050" i="0">
                  <a:solidFill>
                    <a:schemeClr val="tx1"/>
                  </a:solidFill>
                  <a:effectLst/>
                  <a:latin typeface="Cambria Math"/>
                  <a:ea typeface="+mn-ea"/>
                  <a:cs typeface="+mn-cs"/>
                </a:rPr>
                <a:t>𝑇</a:t>
              </a:r>
              <a:r>
                <a:rPr lang="ja-JP" altLang="ja-JP" sz="1050" b="1" i="0">
                  <a:solidFill>
                    <a:schemeClr val="tx1"/>
                  </a:solidFill>
                  <a:effectLst/>
                  <a:latin typeface="Cambria Math"/>
                  <a:ea typeface="+mn-ea"/>
                  <a:cs typeface="+mn-cs"/>
                </a:rPr>
                <a:t>_</a:t>
              </a:r>
              <a:r>
                <a:rPr lang="en-US" altLang="ja-JP" sz="1050" i="0">
                  <a:solidFill>
                    <a:schemeClr val="tx1"/>
                  </a:solidFill>
                  <a:effectLst/>
                  <a:latin typeface="Cambria Math"/>
                  <a:ea typeface="+mn-ea"/>
                  <a:cs typeface="+mn-cs"/>
                </a:rPr>
                <a:t>i</a:t>
              </a:r>
              <a:r>
                <a:rPr lang="en-US" altLang="ja-JP" sz="1050" b="1" i="0">
                  <a:solidFill>
                    <a:schemeClr val="tx1"/>
                  </a:solidFill>
                  <a:effectLst/>
                  <a:latin typeface="Cambria Math"/>
                  <a:ea typeface="+mn-ea"/>
                  <a:cs typeface="+mn-cs"/>
                </a:rPr>
                <a:t> </a:t>
              </a:r>
              <a:r>
                <a:rPr lang="ja-JP" altLang="ja-JP" sz="1050" i="0">
                  <a:solidFill>
                    <a:schemeClr val="tx1"/>
                  </a:solidFill>
                  <a:effectLst/>
                  <a:latin typeface="Cambria Math"/>
                  <a:ea typeface="+mn-ea"/>
                  <a:cs typeface="+mn-cs"/>
                </a:rPr>
                <a:t>　</a:t>
              </a:r>
              <a:endParaRPr kumimoji="1" lang="ja-JP" altLang="en-US" sz="1050"/>
            </a:p>
          </xdr:txBody>
        </xdr:sp>
      </mc:Fallback>
    </mc:AlternateContent>
    <xdr:clientData/>
  </xdr:oneCellAnchor>
  <xdr:oneCellAnchor>
    <xdr:from>
      <xdr:col>0</xdr:col>
      <xdr:colOff>495299</xdr:colOff>
      <xdr:row>89</xdr:row>
      <xdr:rowOff>16731</xdr:rowOff>
    </xdr:from>
    <xdr:ext cx="3298487" cy="264560"/>
    <mc:AlternateContent xmlns:mc="http://schemas.openxmlformats.org/markup-compatibility/2006" xmlns:a14="http://schemas.microsoft.com/office/drawing/2010/main">
      <mc:Choice Requires="a14">
        <xdr:sp macro="" textlink="">
          <xdr:nvSpPr>
            <xdr:cNvPr id="7" name="テキスト ボックス 6"/>
            <xdr:cNvSpPr txBox="1"/>
          </xdr:nvSpPr>
          <xdr:spPr>
            <a:xfrm>
              <a:off x="495299" y="17882318"/>
              <a:ext cx="3298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𝑄</m:t>
                        </m:r>
                      </m:e>
                      <m:sub>
                        <m:r>
                          <m:rPr>
                            <m:sty m:val="p"/>
                          </m:rPr>
                          <a:rPr lang="en-US" altLang="ja-JP" sz="1100">
                            <a:solidFill>
                              <a:schemeClr val="tx1"/>
                            </a:solidFill>
                            <a:effectLst/>
                            <a:latin typeface="Cambria Math"/>
                            <a:ea typeface="+mn-ea"/>
                            <a:cs typeface="+mn-cs"/>
                          </a:rPr>
                          <m:t>dH</m:t>
                        </m:r>
                      </m:sub>
                    </m:sSub>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𝑛</m:t>
                        </m:r>
                      </m:e>
                      <m:sub>
                        <m:r>
                          <m:rPr>
                            <m:sty m:val="p"/>
                          </m:rPr>
                          <a:rPr lang="en-US" altLang="ja-JP" sz="1100" i="0">
                            <a:solidFill>
                              <a:schemeClr val="tx1"/>
                            </a:solidFill>
                            <a:effectLst/>
                            <a:latin typeface="Cambria Math"/>
                            <a:ea typeface="+mn-ea"/>
                            <a:cs typeface="+mn-cs"/>
                          </a:rPr>
                          <m:t>s</m:t>
                        </m:r>
                      </m:sub>
                    </m:sSub>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𝑄</m:t>
                        </m:r>
                      </m:e>
                      <m:sub>
                        <m:r>
                          <m:rPr>
                            <m:sty m:val="p"/>
                          </m:rPr>
                          <a:rPr lang="en-US" altLang="ja-JP" sz="1100" i="0">
                            <a:solidFill>
                              <a:schemeClr val="tx1"/>
                            </a:solidFill>
                            <a:effectLst/>
                            <a:latin typeface="Cambria Math"/>
                            <a:ea typeface="+mn-ea"/>
                            <a:cs typeface="+mn-cs"/>
                          </a:rPr>
                          <m:t>s</m:t>
                        </m:r>
                      </m:sub>
                    </m:sSub>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h</m:t>
                        </m:r>
                      </m:e>
                      <m:sub>
                        <m:r>
                          <m:rPr>
                            <m:sty m:val="p"/>
                          </m:rPr>
                          <a:rPr lang="en-US" altLang="ja-JP" sz="1100" i="0">
                            <a:solidFill>
                              <a:schemeClr val="tx1"/>
                            </a:solidFill>
                            <a:effectLst/>
                            <a:latin typeface="Cambria Math"/>
                            <a:ea typeface="+mn-ea"/>
                            <a:cs typeface="+mn-cs"/>
                          </a:rPr>
                          <m:t>c</m:t>
                        </m:r>
                      </m:sub>
                    </m:sSub>
                    <m:sSub>
                      <m:sSubPr>
                        <m:ctrlPr>
                          <a:rPr lang="ja-JP" altLang="ja-JP" sz="1100" i="1">
                            <a:solidFill>
                              <a:schemeClr val="tx1"/>
                            </a:solidFill>
                            <a:effectLst/>
                            <a:latin typeface="Cambria Math"/>
                            <a:ea typeface="+mn-ea"/>
                            <a:cs typeface="+mn-cs"/>
                          </a:rPr>
                        </m:ctrlPr>
                      </m:sSubPr>
                      <m:e>
                        <m:d>
                          <m:dPr>
                            <m:begChr m:val="{"/>
                            <m:endChr m:val="}"/>
                            <m:ctrlPr>
                              <a:rPr lang="ja-JP" altLang="ja-JP" sz="1100" i="1">
                                <a:solidFill>
                                  <a:schemeClr val="tx1"/>
                                </a:solidFill>
                                <a:effectLst/>
                                <a:latin typeface="Cambria Math"/>
                                <a:ea typeface="+mn-ea"/>
                                <a:cs typeface="+mn-cs"/>
                              </a:rPr>
                            </m:ctrlPr>
                          </m:dPr>
                          <m:e>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𝑟</m:t>
                                </m:r>
                              </m:e>
                              <m:sub>
                                <m:r>
                                  <m:rPr>
                                    <m:sty m:val="p"/>
                                  </m:rPr>
                                  <a:rPr lang="en-US" altLang="ja-JP" sz="1100">
                                    <a:solidFill>
                                      <a:schemeClr val="tx1"/>
                                    </a:solidFill>
                                    <a:effectLst/>
                                    <a:latin typeface="Cambria Math"/>
                                    <a:ea typeface="+mn-ea"/>
                                    <a:cs typeface="+mn-cs"/>
                                  </a:rPr>
                                  <m:t>c</m:t>
                                </m:r>
                              </m:sub>
                            </m:sSub>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𝑄</m:t>
                                </m:r>
                              </m:e>
                              <m:sub>
                                <m:r>
                                  <m:rPr>
                                    <m:sty m:val="p"/>
                                  </m:rPr>
                                  <a:rPr lang="en-US" altLang="ja-JP" sz="1100">
                                    <a:solidFill>
                                      <a:schemeClr val="tx1"/>
                                    </a:solidFill>
                                    <a:effectLst/>
                                    <a:latin typeface="Cambria Math"/>
                                    <a:ea typeface="+mn-ea"/>
                                    <a:cs typeface="+mn-cs"/>
                                  </a:rPr>
                                  <m:t>c</m:t>
                                </m:r>
                              </m:sub>
                            </m:sSub>
                            <m:r>
                              <a:rPr lang="en-US" altLang="ja-JP" sz="1100" i="1">
                                <a:solidFill>
                                  <a:schemeClr val="tx1"/>
                                </a:solidFill>
                                <a:effectLst/>
                                <a:latin typeface="Cambria Math"/>
                                <a:ea typeface="+mn-ea"/>
                                <a:cs typeface="+mn-cs"/>
                              </a:rPr>
                              <m:t>+</m:t>
                            </m:r>
                            <m:d>
                              <m:dPr>
                                <m:ctrlPr>
                                  <a:rPr lang="ja-JP" altLang="ja-JP" sz="1100" i="1">
                                    <a:solidFill>
                                      <a:schemeClr val="tx1"/>
                                    </a:solidFill>
                                    <a:effectLst/>
                                    <a:latin typeface="Cambria Math"/>
                                    <a:ea typeface="+mn-ea"/>
                                    <a:cs typeface="+mn-cs"/>
                                  </a:rPr>
                                </m:ctrlPr>
                              </m:dPr>
                              <m:e>
                                <m:r>
                                  <a:rPr lang="en-US" altLang="ja-JP" sz="1100">
                                    <a:solidFill>
                                      <a:schemeClr val="tx1"/>
                                    </a:solidFill>
                                    <a:effectLst/>
                                    <a:latin typeface="Cambria Math"/>
                                    <a:ea typeface="+mn-ea"/>
                                    <a:cs typeface="+mn-cs"/>
                                  </a:rPr>
                                  <m:t>1</m:t>
                                </m:r>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𝑟</m:t>
                                    </m:r>
                                  </m:e>
                                  <m:sub>
                                    <m:r>
                                      <m:rPr>
                                        <m:sty m:val="p"/>
                                      </m:rPr>
                                      <a:rPr lang="en-US" altLang="ja-JP" sz="1100">
                                        <a:solidFill>
                                          <a:schemeClr val="tx1"/>
                                        </a:solidFill>
                                        <a:effectLst/>
                                        <a:latin typeface="Cambria Math"/>
                                        <a:ea typeface="+mn-ea"/>
                                        <a:cs typeface="+mn-cs"/>
                                      </a:rPr>
                                      <m:t>c</m:t>
                                    </m:r>
                                  </m:sub>
                                </m:sSub>
                              </m:e>
                            </m:d>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𝑄</m:t>
                                </m:r>
                              </m:e>
                              <m:sub>
                                <m:r>
                                  <m:rPr>
                                    <m:sty m:val="p"/>
                                  </m:rPr>
                                  <a:rPr lang="en-US" altLang="ja-JP" sz="1100">
                                    <a:solidFill>
                                      <a:schemeClr val="tx1"/>
                                    </a:solidFill>
                                    <a:effectLst/>
                                    <a:latin typeface="Cambria Math"/>
                                    <a:ea typeface="+mn-ea"/>
                                    <a:cs typeface="+mn-cs"/>
                                  </a:rPr>
                                  <m:t>c</m:t>
                                </m:r>
                                <m:r>
                                  <a:rPr lang="en-US" altLang="ja-JP" sz="1100">
                                    <a:solidFill>
                                      <a:schemeClr val="tx1"/>
                                    </a:solidFill>
                                    <a:effectLst/>
                                    <a:latin typeface="Cambria Math"/>
                                    <a:ea typeface="+mn-ea"/>
                                    <a:cs typeface="+mn-cs"/>
                                  </a:rPr>
                                  <m:t>0</m:t>
                                </m:r>
                              </m:sub>
                            </m:sSub>
                          </m:e>
                        </m:d>
                        <m:r>
                          <a:rPr lang="en-US" altLang="ja-JP" sz="1100" i="1">
                            <a:solidFill>
                              <a:schemeClr val="tx1"/>
                            </a:solidFill>
                            <a:effectLst/>
                            <a:latin typeface="Cambria Math"/>
                            <a:ea typeface="+mn-ea"/>
                            <a:cs typeface="+mn-cs"/>
                          </a:rPr>
                          <m:t>+</m:t>
                        </m:r>
                        <m:r>
                          <a:rPr lang="en-US" altLang="ja-JP" sz="1100" i="1">
                            <a:solidFill>
                              <a:schemeClr val="tx1"/>
                            </a:solidFill>
                            <a:effectLst/>
                            <a:latin typeface="Cambria Math"/>
                            <a:ea typeface="+mn-ea"/>
                            <a:cs typeface="+mn-cs"/>
                          </a:rPr>
                          <m:t>h</m:t>
                        </m:r>
                      </m:e>
                      <m:sub>
                        <m:r>
                          <m:rPr>
                            <m:sty m:val="p"/>
                          </m:rPr>
                          <a:rPr lang="en-US" altLang="ja-JP" sz="1100">
                            <a:solidFill>
                              <a:schemeClr val="tx1"/>
                            </a:solidFill>
                            <a:effectLst/>
                            <a:latin typeface="Cambria Math"/>
                            <a:ea typeface="+mn-ea"/>
                            <a:cs typeface="+mn-cs"/>
                          </a:rPr>
                          <m:t>i</m:t>
                        </m:r>
                      </m:sub>
                    </m:sSub>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𝑄</m:t>
                        </m:r>
                      </m:e>
                      <m:sub>
                        <m:r>
                          <m:rPr>
                            <m:sty m:val="p"/>
                          </m:rPr>
                          <a:rPr lang="en-US" altLang="ja-JP" sz="1100">
                            <a:solidFill>
                              <a:schemeClr val="tx1"/>
                            </a:solidFill>
                            <a:effectLst/>
                            <a:latin typeface="Cambria Math"/>
                            <a:ea typeface="+mn-ea"/>
                            <a:cs typeface="+mn-cs"/>
                          </a:rPr>
                          <m:t>i</m:t>
                        </m:r>
                      </m:sub>
                    </m:sSub>
                  </m:oMath>
                </m:oMathPara>
              </a14:m>
              <a:endParaRPr kumimoji="1" lang="ja-JP" altLang="en-US" sz="1100"/>
            </a:p>
          </xdr:txBody>
        </xdr:sp>
      </mc:Choice>
      <mc:Fallback xmlns="">
        <xdr:sp macro="" textlink="">
          <xdr:nvSpPr>
            <xdr:cNvPr id="7" name="テキスト ボックス 6"/>
            <xdr:cNvSpPr txBox="1"/>
          </xdr:nvSpPr>
          <xdr:spPr>
            <a:xfrm>
              <a:off x="495299" y="17882318"/>
              <a:ext cx="3298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US" altLang="ja-JP" sz="1100" i="0">
                  <a:solidFill>
                    <a:schemeClr val="tx1"/>
                  </a:solidFill>
                  <a:effectLst/>
                  <a:latin typeface="Cambria Math"/>
                  <a:ea typeface="+mn-ea"/>
                  <a:cs typeface="+mn-cs"/>
                </a:rPr>
                <a:t>𝑄</a:t>
              </a:r>
              <a:r>
                <a:rPr lang="ja-JP" altLang="ja-JP" sz="1100"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dH=𝑛</a:t>
              </a:r>
              <a:r>
                <a:rPr lang="ja-JP" altLang="ja-JP" sz="1100"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s</a:t>
              </a:r>
              <a:r>
                <a:rPr lang="ja-JP" altLang="ja-JP" sz="1100" i="0">
                  <a:solidFill>
                    <a:schemeClr val="tx1"/>
                  </a:solidFill>
                  <a:effectLst/>
                  <a:latin typeface="Cambria Math"/>
                  <a:ea typeface="+mn-ea"/>
                  <a:cs typeface="+mn-cs"/>
                </a:rPr>
                <a:t> </a:t>
              </a:r>
              <a:r>
                <a:rPr lang="en-US" altLang="ja-JP" sz="1100" i="0">
                  <a:solidFill>
                    <a:schemeClr val="tx1"/>
                  </a:solidFill>
                  <a:effectLst/>
                  <a:latin typeface="Cambria Math"/>
                  <a:ea typeface="+mn-ea"/>
                  <a:cs typeface="+mn-cs"/>
                </a:rPr>
                <a:t>𝑄</a:t>
              </a:r>
              <a:r>
                <a:rPr lang="ja-JP" altLang="ja-JP" sz="1100"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s+ℎ</a:t>
              </a:r>
              <a:r>
                <a:rPr lang="ja-JP" altLang="ja-JP" sz="1100"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c</a:t>
              </a:r>
              <a:r>
                <a:rPr lang="ja-JP" altLang="ja-JP" sz="1100" i="0">
                  <a:solidFill>
                    <a:schemeClr val="tx1"/>
                  </a:solidFill>
                  <a:effectLst/>
                  <a:latin typeface="Cambria Math"/>
                  <a:ea typeface="+mn-ea"/>
                  <a:cs typeface="+mn-cs"/>
                </a:rPr>
                <a:t> 〖{</a:t>
              </a:r>
              <a:r>
                <a:rPr lang="en-US" altLang="ja-JP" sz="1100" i="0">
                  <a:solidFill>
                    <a:schemeClr val="tx1"/>
                  </a:solidFill>
                  <a:effectLst/>
                  <a:latin typeface="Cambria Math"/>
                  <a:ea typeface="+mn-ea"/>
                  <a:cs typeface="+mn-cs"/>
                </a:rPr>
                <a:t>𝑟</a:t>
              </a:r>
              <a:r>
                <a:rPr lang="ja-JP" altLang="ja-JP" sz="1100"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c</a:t>
              </a:r>
              <a:r>
                <a:rPr lang="ja-JP" altLang="ja-JP" sz="1100" i="0">
                  <a:solidFill>
                    <a:schemeClr val="tx1"/>
                  </a:solidFill>
                  <a:effectLst/>
                  <a:latin typeface="Cambria Math"/>
                  <a:ea typeface="+mn-ea"/>
                  <a:cs typeface="+mn-cs"/>
                </a:rPr>
                <a:t> </a:t>
              </a:r>
              <a:r>
                <a:rPr lang="en-US" altLang="ja-JP" sz="1100" i="0">
                  <a:solidFill>
                    <a:schemeClr val="tx1"/>
                  </a:solidFill>
                  <a:effectLst/>
                  <a:latin typeface="Cambria Math"/>
                  <a:ea typeface="+mn-ea"/>
                  <a:cs typeface="+mn-cs"/>
                </a:rPr>
                <a:t>𝑄</a:t>
              </a:r>
              <a:r>
                <a:rPr lang="ja-JP" altLang="ja-JP" sz="1100"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c+</a:t>
              </a:r>
              <a:r>
                <a:rPr lang="ja-JP" altLang="ja-JP" sz="1100" i="0">
                  <a:solidFill>
                    <a:schemeClr val="tx1"/>
                  </a:solidFill>
                  <a:effectLst/>
                  <a:latin typeface="Cambria Math"/>
                  <a:ea typeface="+mn-ea"/>
                  <a:cs typeface="+mn-cs"/>
                </a:rPr>
                <a:t>(</a:t>
              </a:r>
              <a:r>
                <a:rPr lang="en-US" altLang="ja-JP" sz="1100" i="0">
                  <a:solidFill>
                    <a:schemeClr val="tx1"/>
                  </a:solidFill>
                  <a:effectLst/>
                  <a:latin typeface="Cambria Math"/>
                  <a:ea typeface="+mn-ea"/>
                  <a:cs typeface="+mn-cs"/>
                </a:rPr>
                <a:t>1−𝑟</a:t>
              </a:r>
              <a:r>
                <a:rPr lang="ja-JP" altLang="ja-JP" sz="1100"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c )</a:t>
              </a:r>
              <a:r>
                <a:rPr lang="ja-JP" altLang="ja-JP" sz="1100" i="0">
                  <a:solidFill>
                    <a:schemeClr val="tx1"/>
                  </a:solidFill>
                  <a:effectLst/>
                  <a:latin typeface="Cambria Math"/>
                  <a:ea typeface="+mn-ea"/>
                  <a:cs typeface="+mn-cs"/>
                </a:rPr>
                <a:t> </a:t>
              </a:r>
              <a:r>
                <a:rPr lang="en-US" altLang="ja-JP" sz="1100" i="0">
                  <a:solidFill>
                    <a:schemeClr val="tx1"/>
                  </a:solidFill>
                  <a:effectLst/>
                  <a:latin typeface="Cambria Math"/>
                  <a:ea typeface="+mn-ea"/>
                  <a:cs typeface="+mn-cs"/>
                </a:rPr>
                <a:t>𝑄</a:t>
              </a:r>
              <a:r>
                <a:rPr lang="ja-JP" altLang="ja-JP" sz="1100"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c0 }+ℎ</a:t>
              </a:r>
              <a:r>
                <a:rPr lang="ja-JP" altLang="ja-JP" sz="1100"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i</a:t>
              </a:r>
              <a:r>
                <a:rPr lang="ja-JP" altLang="ja-JP" sz="1100" i="0">
                  <a:solidFill>
                    <a:schemeClr val="tx1"/>
                  </a:solidFill>
                  <a:effectLst/>
                  <a:latin typeface="Cambria Math"/>
                  <a:ea typeface="+mn-ea"/>
                  <a:cs typeface="+mn-cs"/>
                </a:rPr>
                <a:t> </a:t>
              </a:r>
              <a:r>
                <a:rPr lang="en-US" altLang="ja-JP" sz="1100" i="0">
                  <a:solidFill>
                    <a:schemeClr val="tx1"/>
                  </a:solidFill>
                  <a:effectLst/>
                  <a:latin typeface="Cambria Math"/>
                  <a:ea typeface="+mn-ea"/>
                  <a:cs typeface="+mn-cs"/>
                </a:rPr>
                <a:t>𝑄</a:t>
              </a:r>
              <a:r>
                <a:rPr lang="ja-JP" altLang="ja-JP" sz="1100"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i</a:t>
              </a:r>
              <a:endParaRPr kumimoji="1" lang="ja-JP" altLang="en-US" sz="1100"/>
            </a:p>
          </xdr:txBody>
        </xdr:sp>
      </mc:Fallback>
    </mc:AlternateContent>
    <xdr:clientData/>
  </xdr:oneCellAnchor>
  <xdr:oneCellAnchor>
    <xdr:from>
      <xdr:col>16</xdr:col>
      <xdr:colOff>0</xdr:colOff>
      <xdr:row>14</xdr:row>
      <xdr:rowOff>0</xdr:rowOff>
    </xdr:from>
    <xdr:ext cx="3465001" cy="352532"/>
    <mc:AlternateContent xmlns:mc="http://schemas.openxmlformats.org/markup-compatibility/2006" xmlns:a14="http://schemas.microsoft.com/office/drawing/2010/main">
      <mc:Choice Requires="a14">
        <xdr:sp macro="" textlink="">
          <xdr:nvSpPr>
            <xdr:cNvPr id="11" name="テキスト ボックス 10"/>
            <xdr:cNvSpPr txBox="1"/>
          </xdr:nvSpPr>
          <xdr:spPr>
            <a:xfrm>
              <a:off x="8572500" y="3590925"/>
              <a:ext cx="3465001" cy="352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900" i="1">
                            <a:solidFill>
                              <a:schemeClr val="tx1"/>
                            </a:solidFill>
                            <a:effectLst/>
                            <a:latin typeface="Cambria Math"/>
                            <a:ea typeface="+mn-ea"/>
                            <a:cs typeface="+mn-cs"/>
                          </a:rPr>
                        </m:ctrlPr>
                      </m:sSubPr>
                      <m:e>
                        <m:r>
                          <a:rPr lang="en-US" altLang="ja-JP" sz="900" i="1">
                            <a:solidFill>
                              <a:schemeClr val="tx1"/>
                            </a:solidFill>
                            <a:effectLst/>
                            <a:latin typeface="Cambria Math"/>
                            <a:ea typeface="+mn-ea"/>
                            <a:cs typeface="+mn-cs"/>
                          </a:rPr>
                          <m:t>𝑄</m:t>
                        </m:r>
                      </m:e>
                      <m:sub>
                        <m:r>
                          <m:rPr>
                            <m:sty m:val="p"/>
                          </m:rPr>
                          <a:rPr lang="en-US" altLang="ja-JP" sz="900" i="0">
                            <a:solidFill>
                              <a:schemeClr val="tx1"/>
                            </a:solidFill>
                            <a:effectLst/>
                            <a:latin typeface="Cambria Math"/>
                            <a:ea typeface="+mn-ea"/>
                            <a:cs typeface="+mn-cs"/>
                          </a:rPr>
                          <m:t>s</m:t>
                        </m:r>
                      </m:sub>
                    </m:sSub>
                    <m:r>
                      <a:rPr lang="en-US" altLang="ja-JP" sz="900" i="1">
                        <a:solidFill>
                          <a:schemeClr val="tx1"/>
                        </a:solidFill>
                        <a:effectLst/>
                        <a:latin typeface="Cambria Math"/>
                        <a:ea typeface="+mn-ea"/>
                        <a:cs typeface="+mn-cs"/>
                      </a:rPr>
                      <m:t>=</m:t>
                    </m:r>
                    <m:sSub>
                      <m:sSubPr>
                        <m:ctrlPr>
                          <a:rPr lang="ja-JP" altLang="ja-JP" sz="900" i="1">
                            <a:solidFill>
                              <a:schemeClr val="tx1"/>
                            </a:solidFill>
                            <a:effectLst/>
                            <a:latin typeface="Cambria Math"/>
                            <a:ea typeface="+mn-ea"/>
                            <a:cs typeface="+mn-cs"/>
                          </a:rPr>
                        </m:ctrlPr>
                      </m:sSubPr>
                      <m:e>
                        <m:r>
                          <a:rPr lang="en-US" altLang="ja-JP" sz="900" i="1">
                            <a:solidFill>
                              <a:schemeClr val="tx1"/>
                            </a:solidFill>
                            <a:effectLst/>
                            <a:latin typeface="Cambria Math"/>
                            <a:ea typeface="+mn-ea"/>
                            <a:cs typeface="+mn-cs"/>
                          </a:rPr>
                          <m:t>𝑃</m:t>
                        </m:r>
                      </m:e>
                      <m:sub>
                        <m:r>
                          <m:rPr>
                            <m:sty m:val="p"/>
                          </m:rPr>
                          <a:rPr lang="en-US" altLang="ja-JP" sz="900" i="0">
                            <a:solidFill>
                              <a:schemeClr val="tx1"/>
                            </a:solidFill>
                            <a:effectLst/>
                            <a:latin typeface="Cambria Math"/>
                            <a:ea typeface="+mn-ea"/>
                            <a:cs typeface="+mn-cs"/>
                          </a:rPr>
                          <m:t>s</m:t>
                        </m:r>
                      </m:sub>
                    </m:sSub>
                    <m:r>
                      <a:rPr lang="en-US" altLang="ja-JP" sz="900" i="1">
                        <a:solidFill>
                          <a:schemeClr val="tx1"/>
                        </a:solidFill>
                        <a:effectLst/>
                        <a:latin typeface="Cambria Math"/>
                        <a:ea typeface="+mn-ea"/>
                        <a:cs typeface="+mn-cs"/>
                      </a:rPr>
                      <m:t>+</m:t>
                    </m:r>
                    <m:f>
                      <m:fPr>
                        <m:ctrlPr>
                          <a:rPr lang="ja-JP" altLang="ja-JP" sz="900" i="1">
                            <a:solidFill>
                              <a:schemeClr val="tx1"/>
                            </a:solidFill>
                            <a:effectLst/>
                            <a:latin typeface="Cambria Math"/>
                            <a:ea typeface="+mn-ea"/>
                            <a:cs typeface="+mn-cs"/>
                          </a:rPr>
                        </m:ctrlPr>
                      </m:fPr>
                      <m:num>
                        <m:r>
                          <a:rPr lang="en-US" altLang="ja-JP" sz="900" i="1">
                            <a:solidFill>
                              <a:schemeClr val="tx1"/>
                            </a:solidFill>
                            <a:effectLst/>
                            <a:latin typeface="Cambria Math"/>
                            <a:ea typeface="+mn-ea"/>
                            <a:cs typeface="+mn-cs"/>
                          </a:rPr>
                          <m:t>𝐶</m:t>
                        </m:r>
                      </m:num>
                      <m:den>
                        <m:r>
                          <a:rPr lang="en-US" altLang="ja-JP" sz="900" i="1">
                            <a:solidFill>
                              <a:schemeClr val="tx1"/>
                            </a:solidFill>
                            <a:effectLst/>
                            <a:latin typeface="Cambria Math"/>
                            <a:ea typeface="+mn-ea"/>
                            <a:cs typeface="+mn-cs"/>
                          </a:rPr>
                          <m:t>3600</m:t>
                        </m:r>
                      </m:den>
                    </m:f>
                    <m:d>
                      <m:dPr>
                        <m:begChr m:val="{"/>
                        <m:endChr m:val="}"/>
                        <m:ctrlPr>
                          <a:rPr lang="ja-JP" altLang="ja-JP" sz="900" i="1">
                            <a:solidFill>
                              <a:schemeClr val="tx1"/>
                            </a:solidFill>
                            <a:effectLst/>
                            <a:latin typeface="Cambria Math"/>
                            <a:ea typeface="+mn-ea"/>
                            <a:cs typeface="+mn-cs"/>
                          </a:rPr>
                        </m:ctrlPr>
                      </m:dPr>
                      <m:e>
                        <m:d>
                          <m:dPr>
                            <m:ctrlPr>
                              <a:rPr lang="ja-JP" altLang="ja-JP" sz="900" i="1">
                                <a:solidFill>
                                  <a:schemeClr val="tx1"/>
                                </a:solidFill>
                                <a:effectLst/>
                                <a:latin typeface="Cambria Math"/>
                                <a:ea typeface="+mn-ea"/>
                                <a:cs typeface="+mn-cs"/>
                              </a:rPr>
                            </m:ctrlPr>
                          </m:dPr>
                          <m:e>
                            <m:sSub>
                              <m:sSubPr>
                                <m:ctrlPr>
                                  <a:rPr lang="ja-JP" altLang="ja-JP" sz="900" i="1">
                                    <a:solidFill>
                                      <a:schemeClr val="tx1"/>
                                    </a:solidFill>
                                    <a:effectLst/>
                                    <a:latin typeface="Cambria Math"/>
                                    <a:ea typeface="+mn-ea"/>
                                    <a:cs typeface="+mn-cs"/>
                                  </a:rPr>
                                </m:ctrlPr>
                              </m:sSubPr>
                              <m:e>
                                <m:r>
                                  <a:rPr lang="en-US" altLang="ja-JP" sz="900" i="1">
                                    <a:solidFill>
                                      <a:schemeClr val="tx1"/>
                                    </a:solidFill>
                                    <a:effectLst/>
                                    <a:latin typeface="Cambria Math"/>
                                    <a:ea typeface="+mn-ea"/>
                                    <a:cs typeface="+mn-cs"/>
                                  </a:rPr>
                                  <m:t>𝜃</m:t>
                                </m:r>
                              </m:e>
                              <m:sub>
                                <m:r>
                                  <m:rPr>
                                    <m:sty m:val="p"/>
                                  </m:rPr>
                                  <a:rPr lang="en-US" altLang="ja-JP" sz="900" i="0">
                                    <a:solidFill>
                                      <a:schemeClr val="tx1"/>
                                    </a:solidFill>
                                    <a:effectLst/>
                                    <a:latin typeface="Cambria Math"/>
                                    <a:ea typeface="+mn-ea"/>
                                    <a:cs typeface="+mn-cs"/>
                                  </a:rPr>
                                  <m:t>h</m:t>
                                </m:r>
                                <m:r>
                                  <m:rPr>
                                    <m:sty m:val="p"/>
                                  </m:rPr>
                                  <a:rPr lang="en-US" altLang="ja-JP" sz="900" b="0" i="0">
                                    <a:solidFill>
                                      <a:schemeClr val="tx1"/>
                                    </a:solidFill>
                                    <a:effectLst/>
                                    <a:latin typeface="Cambria Math"/>
                                    <a:ea typeface="+mn-ea"/>
                                    <a:cs typeface="+mn-cs"/>
                                  </a:rPr>
                                  <m:t>H</m:t>
                                </m:r>
                              </m:sub>
                            </m:sSub>
                            <m:r>
                              <a:rPr lang="en-US" altLang="ja-JP" sz="900" i="1">
                                <a:solidFill>
                                  <a:schemeClr val="tx1"/>
                                </a:solidFill>
                                <a:effectLst/>
                                <a:latin typeface="Cambria Math"/>
                                <a:ea typeface="+mn-ea"/>
                                <a:cs typeface="+mn-cs"/>
                              </a:rPr>
                              <m:t>−60</m:t>
                            </m:r>
                          </m:e>
                        </m:d>
                        <m:sSub>
                          <m:sSubPr>
                            <m:ctrlPr>
                              <a:rPr lang="ja-JP" altLang="ja-JP" sz="900" i="1">
                                <a:solidFill>
                                  <a:schemeClr val="tx1"/>
                                </a:solidFill>
                                <a:effectLst/>
                                <a:latin typeface="Cambria Math"/>
                                <a:ea typeface="+mn-ea"/>
                                <a:cs typeface="+mn-cs"/>
                              </a:rPr>
                            </m:ctrlPr>
                          </m:sSubPr>
                          <m:e>
                            <m:r>
                              <a:rPr lang="en-US" altLang="ja-JP" sz="900" i="1">
                                <a:solidFill>
                                  <a:schemeClr val="tx1"/>
                                </a:solidFill>
                                <a:effectLst/>
                                <a:latin typeface="Cambria Math"/>
                                <a:ea typeface="+mn-ea"/>
                                <a:cs typeface="+mn-cs"/>
                              </a:rPr>
                              <m:t>𝑊</m:t>
                            </m:r>
                          </m:e>
                          <m:sub>
                            <m:r>
                              <m:rPr>
                                <m:sty m:val="p"/>
                              </m:rPr>
                              <a:rPr lang="en-US" altLang="ja-JP" sz="900" i="0">
                                <a:solidFill>
                                  <a:schemeClr val="tx1"/>
                                </a:solidFill>
                                <a:effectLst/>
                                <a:latin typeface="Cambria Math"/>
                                <a:ea typeface="+mn-ea"/>
                                <a:cs typeface="+mn-cs"/>
                              </a:rPr>
                              <m:t>f</m:t>
                            </m:r>
                          </m:sub>
                        </m:sSub>
                        <m:r>
                          <a:rPr lang="en-US" altLang="ja-JP" sz="900" i="1">
                            <a:solidFill>
                              <a:schemeClr val="tx1"/>
                            </a:solidFill>
                            <a:effectLst/>
                            <a:latin typeface="Cambria Math"/>
                            <a:ea typeface="+mn-ea"/>
                            <a:cs typeface="+mn-cs"/>
                          </a:rPr>
                          <m:t>+</m:t>
                        </m:r>
                        <m:d>
                          <m:dPr>
                            <m:ctrlPr>
                              <a:rPr lang="ja-JP" altLang="ja-JP" sz="900" i="1">
                                <a:solidFill>
                                  <a:schemeClr val="tx1"/>
                                </a:solidFill>
                                <a:effectLst/>
                                <a:latin typeface="Cambria Math"/>
                                <a:ea typeface="+mn-ea"/>
                                <a:cs typeface="+mn-cs"/>
                              </a:rPr>
                            </m:ctrlPr>
                          </m:dPr>
                          <m:e>
                            <m:sSub>
                              <m:sSubPr>
                                <m:ctrlPr>
                                  <a:rPr lang="ja-JP" altLang="ja-JP" sz="900" i="1">
                                    <a:solidFill>
                                      <a:schemeClr val="tx1"/>
                                    </a:solidFill>
                                    <a:effectLst/>
                                    <a:latin typeface="Cambria Math"/>
                                    <a:ea typeface="+mn-ea"/>
                                    <a:cs typeface="+mn-cs"/>
                                  </a:rPr>
                                </m:ctrlPr>
                              </m:sSubPr>
                              <m:e>
                                <m:r>
                                  <a:rPr lang="en-US" altLang="ja-JP" sz="900" i="1">
                                    <a:solidFill>
                                      <a:schemeClr val="tx1"/>
                                    </a:solidFill>
                                    <a:effectLst/>
                                    <a:latin typeface="Cambria Math"/>
                                    <a:ea typeface="+mn-ea"/>
                                    <a:cs typeface="+mn-cs"/>
                                  </a:rPr>
                                  <m:t>𝜃</m:t>
                                </m:r>
                              </m:e>
                              <m:sub>
                                <m:r>
                                  <m:rPr>
                                    <m:sty m:val="p"/>
                                  </m:rPr>
                                  <a:rPr lang="en-US" altLang="ja-JP" sz="900" i="0">
                                    <a:solidFill>
                                      <a:schemeClr val="tx1"/>
                                    </a:solidFill>
                                    <a:effectLst/>
                                    <a:latin typeface="Cambria Math"/>
                                    <a:ea typeface="+mn-ea"/>
                                    <a:cs typeface="+mn-cs"/>
                                  </a:rPr>
                                  <m:t>h</m:t>
                                </m:r>
                                <m:r>
                                  <m:rPr>
                                    <m:sty m:val="p"/>
                                  </m:rPr>
                                  <a:rPr lang="en-US" altLang="ja-JP" sz="900" b="0" i="0">
                                    <a:solidFill>
                                      <a:schemeClr val="tx1"/>
                                    </a:solidFill>
                                    <a:effectLst/>
                                    <a:latin typeface="Cambria Math"/>
                                    <a:ea typeface="+mn-ea"/>
                                    <a:cs typeface="+mn-cs"/>
                                  </a:rPr>
                                  <m:t>H</m:t>
                                </m:r>
                              </m:sub>
                            </m:sSub>
                            <m:r>
                              <a:rPr lang="en-US" altLang="ja-JP" sz="900" i="1">
                                <a:solidFill>
                                  <a:schemeClr val="tx1"/>
                                </a:solidFill>
                                <a:effectLst/>
                                <a:latin typeface="Cambria Math"/>
                                <a:ea typeface="+mn-ea"/>
                                <a:cs typeface="+mn-cs"/>
                              </a:rPr>
                              <m:t>−60</m:t>
                            </m:r>
                          </m:e>
                        </m:d>
                        <m:sSub>
                          <m:sSubPr>
                            <m:ctrlPr>
                              <a:rPr lang="ja-JP" altLang="ja-JP" sz="900" i="1">
                                <a:solidFill>
                                  <a:schemeClr val="tx1"/>
                                </a:solidFill>
                                <a:effectLst/>
                                <a:latin typeface="Cambria Math"/>
                                <a:ea typeface="+mn-ea"/>
                                <a:cs typeface="+mn-cs"/>
                              </a:rPr>
                            </m:ctrlPr>
                          </m:sSubPr>
                          <m:e>
                            <m:r>
                              <a:rPr lang="en-US" altLang="ja-JP" sz="900" i="1">
                                <a:solidFill>
                                  <a:schemeClr val="tx1"/>
                                </a:solidFill>
                                <a:effectLst/>
                                <a:latin typeface="Cambria Math"/>
                                <a:ea typeface="+mn-ea"/>
                                <a:cs typeface="+mn-cs"/>
                              </a:rPr>
                              <m:t>𝑊</m:t>
                            </m:r>
                          </m:e>
                          <m:sub>
                            <m:r>
                              <m:rPr>
                                <m:sty m:val="p"/>
                              </m:rPr>
                              <a:rPr lang="en-US" altLang="ja-JP" sz="900" i="0">
                                <a:solidFill>
                                  <a:schemeClr val="tx1"/>
                                </a:solidFill>
                                <a:effectLst/>
                                <a:latin typeface="Cambria Math"/>
                                <a:ea typeface="+mn-ea"/>
                                <a:cs typeface="+mn-cs"/>
                              </a:rPr>
                              <m:t>m</m:t>
                            </m:r>
                          </m:sub>
                        </m:sSub>
                        <m:r>
                          <a:rPr lang="en-US" altLang="ja-JP" sz="900" i="1">
                            <a:solidFill>
                              <a:schemeClr val="tx1"/>
                            </a:solidFill>
                            <a:effectLst/>
                            <a:latin typeface="Cambria Math"/>
                            <a:ea typeface="+mn-ea"/>
                            <a:cs typeface="+mn-cs"/>
                          </a:rPr>
                          <m:t>+</m:t>
                        </m:r>
                        <m:d>
                          <m:dPr>
                            <m:ctrlPr>
                              <a:rPr lang="ja-JP" altLang="ja-JP" sz="900" i="1">
                                <a:solidFill>
                                  <a:schemeClr val="tx1"/>
                                </a:solidFill>
                                <a:effectLst/>
                                <a:latin typeface="Cambria Math"/>
                                <a:ea typeface="+mn-ea"/>
                                <a:cs typeface="+mn-cs"/>
                              </a:rPr>
                            </m:ctrlPr>
                          </m:dPr>
                          <m:e>
                            <m:sSub>
                              <m:sSubPr>
                                <m:ctrlPr>
                                  <a:rPr lang="ja-JP" altLang="ja-JP" sz="900" i="1">
                                    <a:solidFill>
                                      <a:schemeClr val="tx1"/>
                                    </a:solidFill>
                                    <a:effectLst/>
                                    <a:latin typeface="Cambria Math"/>
                                    <a:ea typeface="+mn-ea"/>
                                    <a:cs typeface="+mn-cs"/>
                                  </a:rPr>
                                </m:ctrlPr>
                              </m:sSubPr>
                              <m:e>
                                <m:r>
                                  <a:rPr lang="en-US" altLang="ja-JP" sz="900" i="1">
                                    <a:solidFill>
                                      <a:schemeClr val="tx1"/>
                                    </a:solidFill>
                                    <a:effectLst/>
                                    <a:latin typeface="Cambria Math"/>
                                    <a:ea typeface="+mn-ea"/>
                                    <a:cs typeface="+mn-cs"/>
                                  </a:rPr>
                                  <m:t>𝜃</m:t>
                                </m:r>
                              </m:e>
                              <m:sub>
                                <m:r>
                                  <m:rPr>
                                    <m:sty m:val="p"/>
                                  </m:rPr>
                                  <a:rPr lang="en-US" altLang="ja-JP" sz="900" i="0">
                                    <a:solidFill>
                                      <a:schemeClr val="tx1"/>
                                    </a:solidFill>
                                    <a:effectLst/>
                                    <a:latin typeface="Cambria Math"/>
                                    <a:ea typeface="+mn-ea"/>
                                    <a:cs typeface="+mn-cs"/>
                                  </a:rPr>
                                  <m:t>s</m:t>
                                </m:r>
                              </m:sub>
                            </m:sSub>
                            <m:r>
                              <a:rPr lang="en-US" altLang="ja-JP" sz="900" i="1">
                                <a:solidFill>
                                  <a:schemeClr val="tx1"/>
                                </a:solidFill>
                                <a:effectLst/>
                                <a:latin typeface="Cambria Math"/>
                                <a:ea typeface="+mn-ea"/>
                                <a:cs typeface="+mn-cs"/>
                              </a:rPr>
                              <m:t>−20</m:t>
                            </m:r>
                          </m:e>
                        </m:d>
                        <m:sSub>
                          <m:sSubPr>
                            <m:ctrlPr>
                              <a:rPr lang="ja-JP" altLang="ja-JP" sz="900" i="1">
                                <a:solidFill>
                                  <a:schemeClr val="tx1"/>
                                </a:solidFill>
                                <a:effectLst/>
                                <a:latin typeface="Cambria Math"/>
                                <a:ea typeface="+mn-ea"/>
                                <a:cs typeface="+mn-cs"/>
                              </a:rPr>
                            </m:ctrlPr>
                          </m:sSubPr>
                          <m:e>
                            <m:r>
                              <a:rPr lang="en-US" altLang="ja-JP" sz="900" i="1">
                                <a:solidFill>
                                  <a:schemeClr val="tx1"/>
                                </a:solidFill>
                                <a:effectLst/>
                                <a:latin typeface="Cambria Math"/>
                                <a:ea typeface="+mn-ea"/>
                                <a:cs typeface="+mn-cs"/>
                              </a:rPr>
                              <m:t>𝑊</m:t>
                            </m:r>
                          </m:e>
                          <m:sub>
                            <m:r>
                              <m:rPr>
                                <m:sty m:val="p"/>
                              </m:rPr>
                              <a:rPr lang="en-US" altLang="ja-JP" sz="900" i="0">
                                <a:solidFill>
                                  <a:schemeClr val="tx1"/>
                                </a:solidFill>
                                <a:effectLst/>
                                <a:latin typeface="Cambria Math"/>
                                <a:ea typeface="+mn-ea"/>
                                <a:cs typeface="+mn-cs"/>
                              </a:rPr>
                              <m:t>r</m:t>
                            </m:r>
                          </m:sub>
                        </m:sSub>
                      </m:e>
                    </m:d>
                  </m:oMath>
                </m:oMathPara>
              </a14:m>
              <a:endParaRPr kumimoji="1" lang="ja-JP" altLang="en-US" sz="900"/>
            </a:p>
          </xdr:txBody>
        </xdr:sp>
      </mc:Choice>
      <mc:Fallback xmlns="">
        <xdr:sp macro="" textlink="">
          <xdr:nvSpPr>
            <xdr:cNvPr id="11" name="テキスト ボックス 10"/>
            <xdr:cNvSpPr txBox="1"/>
          </xdr:nvSpPr>
          <xdr:spPr>
            <a:xfrm>
              <a:off x="8572500" y="3590925"/>
              <a:ext cx="3465001" cy="352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US" altLang="ja-JP" sz="900" i="0">
                  <a:solidFill>
                    <a:schemeClr val="tx1"/>
                  </a:solidFill>
                  <a:effectLst/>
                  <a:latin typeface="Cambria Math"/>
                  <a:ea typeface="+mn-ea"/>
                  <a:cs typeface="+mn-cs"/>
                </a:rPr>
                <a:t>𝑄</a:t>
              </a:r>
              <a:r>
                <a:rPr lang="ja-JP" altLang="ja-JP" sz="900" i="0">
                  <a:solidFill>
                    <a:schemeClr val="tx1"/>
                  </a:solidFill>
                  <a:effectLst/>
                  <a:latin typeface="Cambria Math"/>
                  <a:ea typeface="+mn-ea"/>
                  <a:cs typeface="+mn-cs"/>
                </a:rPr>
                <a:t>_</a:t>
              </a:r>
              <a:r>
                <a:rPr lang="en-US" altLang="ja-JP" sz="900" i="0">
                  <a:solidFill>
                    <a:schemeClr val="tx1"/>
                  </a:solidFill>
                  <a:effectLst/>
                  <a:latin typeface="Cambria Math"/>
                  <a:ea typeface="+mn-ea"/>
                  <a:cs typeface="+mn-cs"/>
                </a:rPr>
                <a:t>s=𝑃</a:t>
              </a:r>
              <a:r>
                <a:rPr lang="ja-JP" altLang="ja-JP" sz="900" i="0">
                  <a:solidFill>
                    <a:schemeClr val="tx1"/>
                  </a:solidFill>
                  <a:effectLst/>
                  <a:latin typeface="Cambria Math"/>
                  <a:ea typeface="+mn-ea"/>
                  <a:cs typeface="+mn-cs"/>
                </a:rPr>
                <a:t>_</a:t>
              </a:r>
              <a:r>
                <a:rPr lang="en-US" altLang="ja-JP" sz="900" i="0">
                  <a:solidFill>
                    <a:schemeClr val="tx1"/>
                  </a:solidFill>
                  <a:effectLst/>
                  <a:latin typeface="Cambria Math"/>
                  <a:ea typeface="+mn-ea"/>
                  <a:cs typeface="+mn-cs"/>
                </a:rPr>
                <a:t>s+𝐶</a:t>
              </a:r>
              <a:r>
                <a:rPr lang="ja-JP" altLang="ja-JP" sz="900" i="0">
                  <a:solidFill>
                    <a:schemeClr val="tx1"/>
                  </a:solidFill>
                  <a:effectLst/>
                  <a:latin typeface="Cambria Math"/>
                  <a:ea typeface="+mn-ea"/>
                  <a:cs typeface="+mn-cs"/>
                </a:rPr>
                <a:t>/</a:t>
              </a:r>
              <a:r>
                <a:rPr lang="en-US" altLang="ja-JP" sz="900" i="0">
                  <a:solidFill>
                    <a:schemeClr val="tx1"/>
                  </a:solidFill>
                  <a:effectLst/>
                  <a:latin typeface="Cambria Math"/>
                  <a:ea typeface="+mn-ea"/>
                  <a:cs typeface="+mn-cs"/>
                </a:rPr>
                <a:t>3600</a:t>
              </a:r>
              <a:r>
                <a:rPr lang="ja-JP" altLang="ja-JP" sz="900" i="0">
                  <a:solidFill>
                    <a:schemeClr val="tx1"/>
                  </a:solidFill>
                  <a:effectLst/>
                  <a:latin typeface="Cambria Math"/>
                  <a:ea typeface="+mn-ea"/>
                  <a:cs typeface="+mn-cs"/>
                </a:rPr>
                <a:t> {(</a:t>
              </a:r>
              <a:r>
                <a:rPr lang="en-US" altLang="ja-JP" sz="900" i="0">
                  <a:solidFill>
                    <a:schemeClr val="tx1"/>
                  </a:solidFill>
                  <a:effectLst/>
                  <a:latin typeface="Cambria Math"/>
                  <a:ea typeface="+mn-ea"/>
                  <a:cs typeface="+mn-cs"/>
                </a:rPr>
                <a:t>𝜃</a:t>
              </a:r>
              <a:r>
                <a:rPr lang="ja-JP" altLang="ja-JP" sz="900" i="0">
                  <a:solidFill>
                    <a:schemeClr val="tx1"/>
                  </a:solidFill>
                  <a:effectLst/>
                  <a:latin typeface="Cambria Math"/>
                  <a:ea typeface="+mn-ea"/>
                  <a:cs typeface="+mn-cs"/>
                </a:rPr>
                <a:t>_</a:t>
              </a:r>
              <a:r>
                <a:rPr lang="en-US" altLang="ja-JP" sz="900" i="0">
                  <a:solidFill>
                    <a:schemeClr val="tx1"/>
                  </a:solidFill>
                  <a:effectLst/>
                  <a:latin typeface="Cambria Math"/>
                  <a:ea typeface="+mn-ea"/>
                  <a:cs typeface="+mn-cs"/>
                </a:rPr>
                <a:t>h</a:t>
              </a:r>
              <a:r>
                <a:rPr lang="en-US" altLang="ja-JP" sz="900" b="0" i="0">
                  <a:solidFill>
                    <a:schemeClr val="tx1"/>
                  </a:solidFill>
                  <a:effectLst/>
                  <a:latin typeface="Cambria Math"/>
                  <a:ea typeface="+mn-ea"/>
                  <a:cs typeface="+mn-cs"/>
                </a:rPr>
                <a:t>H</a:t>
              </a:r>
              <a:r>
                <a:rPr lang="en-US" altLang="ja-JP" sz="900" i="0">
                  <a:solidFill>
                    <a:schemeClr val="tx1"/>
                  </a:solidFill>
                  <a:effectLst/>
                  <a:latin typeface="Cambria Math"/>
                  <a:ea typeface="+mn-ea"/>
                  <a:cs typeface="+mn-cs"/>
                </a:rPr>
                <a:t>−60)</a:t>
              </a:r>
              <a:r>
                <a:rPr lang="ja-JP" altLang="ja-JP" sz="900" i="0">
                  <a:solidFill>
                    <a:schemeClr val="tx1"/>
                  </a:solidFill>
                  <a:effectLst/>
                  <a:latin typeface="Cambria Math"/>
                  <a:ea typeface="+mn-ea"/>
                  <a:cs typeface="+mn-cs"/>
                </a:rPr>
                <a:t> </a:t>
              </a:r>
              <a:r>
                <a:rPr lang="en-US" altLang="ja-JP" sz="900" i="0">
                  <a:solidFill>
                    <a:schemeClr val="tx1"/>
                  </a:solidFill>
                  <a:effectLst/>
                  <a:latin typeface="Cambria Math"/>
                  <a:ea typeface="+mn-ea"/>
                  <a:cs typeface="+mn-cs"/>
                </a:rPr>
                <a:t>𝑊</a:t>
              </a:r>
              <a:r>
                <a:rPr lang="ja-JP" altLang="ja-JP" sz="900" i="0">
                  <a:solidFill>
                    <a:schemeClr val="tx1"/>
                  </a:solidFill>
                  <a:effectLst/>
                  <a:latin typeface="Cambria Math"/>
                  <a:ea typeface="+mn-ea"/>
                  <a:cs typeface="+mn-cs"/>
                </a:rPr>
                <a:t>_</a:t>
              </a:r>
              <a:r>
                <a:rPr lang="en-US" altLang="ja-JP" sz="900" i="0">
                  <a:solidFill>
                    <a:schemeClr val="tx1"/>
                  </a:solidFill>
                  <a:effectLst/>
                  <a:latin typeface="Cambria Math"/>
                  <a:ea typeface="+mn-ea"/>
                  <a:cs typeface="+mn-cs"/>
                </a:rPr>
                <a:t>f+</a:t>
              </a:r>
              <a:r>
                <a:rPr lang="ja-JP" altLang="ja-JP" sz="900" i="0">
                  <a:solidFill>
                    <a:schemeClr val="tx1"/>
                  </a:solidFill>
                  <a:effectLst/>
                  <a:latin typeface="Cambria Math"/>
                  <a:ea typeface="+mn-ea"/>
                  <a:cs typeface="+mn-cs"/>
                </a:rPr>
                <a:t>(</a:t>
              </a:r>
              <a:r>
                <a:rPr lang="en-US" altLang="ja-JP" sz="900" i="0">
                  <a:solidFill>
                    <a:schemeClr val="tx1"/>
                  </a:solidFill>
                  <a:effectLst/>
                  <a:latin typeface="Cambria Math"/>
                  <a:ea typeface="+mn-ea"/>
                  <a:cs typeface="+mn-cs"/>
                </a:rPr>
                <a:t>𝜃</a:t>
              </a:r>
              <a:r>
                <a:rPr lang="ja-JP" altLang="ja-JP" sz="900" i="0">
                  <a:solidFill>
                    <a:schemeClr val="tx1"/>
                  </a:solidFill>
                  <a:effectLst/>
                  <a:latin typeface="Cambria Math"/>
                  <a:ea typeface="+mn-ea"/>
                  <a:cs typeface="+mn-cs"/>
                </a:rPr>
                <a:t>_</a:t>
              </a:r>
              <a:r>
                <a:rPr lang="en-US" altLang="ja-JP" sz="900" i="0">
                  <a:solidFill>
                    <a:schemeClr val="tx1"/>
                  </a:solidFill>
                  <a:effectLst/>
                  <a:latin typeface="Cambria Math"/>
                  <a:ea typeface="+mn-ea"/>
                  <a:cs typeface="+mn-cs"/>
                </a:rPr>
                <a:t>h</a:t>
              </a:r>
              <a:r>
                <a:rPr lang="en-US" altLang="ja-JP" sz="900" b="0" i="0">
                  <a:solidFill>
                    <a:schemeClr val="tx1"/>
                  </a:solidFill>
                  <a:effectLst/>
                  <a:latin typeface="Cambria Math"/>
                  <a:ea typeface="+mn-ea"/>
                  <a:cs typeface="+mn-cs"/>
                </a:rPr>
                <a:t>H</a:t>
              </a:r>
              <a:r>
                <a:rPr lang="en-US" altLang="ja-JP" sz="900" i="0">
                  <a:solidFill>
                    <a:schemeClr val="tx1"/>
                  </a:solidFill>
                  <a:effectLst/>
                  <a:latin typeface="Cambria Math"/>
                  <a:ea typeface="+mn-ea"/>
                  <a:cs typeface="+mn-cs"/>
                </a:rPr>
                <a:t>−60)</a:t>
              </a:r>
              <a:r>
                <a:rPr lang="ja-JP" altLang="ja-JP" sz="900" i="0">
                  <a:solidFill>
                    <a:schemeClr val="tx1"/>
                  </a:solidFill>
                  <a:effectLst/>
                  <a:latin typeface="Cambria Math"/>
                  <a:ea typeface="+mn-ea"/>
                  <a:cs typeface="+mn-cs"/>
                </a:rPr>
                <a:t> </a:t>
              </a:r>
              <a:r>
                <a:rPr lang="en-US" altLang="ja-JP" sz="900" i="0">
                  <a:solidFill>
                    <a:schemeClr val="tx1"/>
                  </a:solidFill>
                  <a:effectLst/>
                  <a:latin typeface="Cambria Math"/>
                  <a:ea typeface="+mn-ea"/>
                  <a:cs typeface="+mn-cs"/>
                </a:rPr>
                <a:t>𝑊</a:t>
              </a:r>
              <a:r>
                <a:rPr lang="ja-JP" altLang="ja-JP" sz="900" i="0">
                  <a:solidFill>
                    <a:schemeClr val="tx1"/>
                  </a:solidFill>
                  <a:effectLst/>
                  <a:latin typeface="Cambria Math"/>
                  <a:ea typeface="+mn-ea"/>
                  <a:cs typeface="+mn-cs"/>
                </a:rPr>
                <a:t>_</a:t>
              </a:r>
              <a:r>
                <a:rPr lang="en-US" altLang="ja-JP" sz="900" i="0">
                  <a:solidFill>
                    <a:schemeClr val="tx1"/>
                  </a:solidFill>
                  <a:effectLst/>
                  <a:latin typeface="Cambria Math"/>
                  <a:ea typeface="+mn-ea"/>
                  <a:cs typeface="+mn-cs"/>
                </a:rPr>
                <a:t>m+</a:t>
              </a:r>
              <a:r>
                <a:rPr lang="ja-JP" altLang="ja-JP" sz="900" i="0">
                  <a:solidFill>
                    <a:schemeClr val="tx1"/>
                  </a:solidFill>
                  <a:effectLst/>
                  <a:latin typeface="Cambria Math"/>
                  <a:ea typeface="+mn-ea"/>
                  <a:cs typeface="+mn-cs"/>
                </a:rPr>
                <a:t>(</a:t>
              </a:r>
              <a:r>
                <a:rPr lang="en-US" altLang="ja-JP" sz="900" i="0">
                  <a:solidFill>
                    <a:schemeClr val="tx1"/>
                  </a:solidFill>
                  <a:effectLst/>
                  <a:latin typeface="Cambria Math"/>
                  <a:ea typeface="+mn-ea"/>
                  <a:cs typeface="+mn-cs"/>
                </a:rPr>
                <a:t>𝜃</a:t>
              </a:r>
              <a:r>
                <a:rPr lang="ja-JP" altLang="ja-JP" sz="900" i="0">
                  <a:solidFill>
                    <a:schemeClr val="tx1"/>
                  </a:solidFill>
                  <a:effectLst/>
                  <a:latin typeface="Cambria Math"/>
                  <a:ea typeface="+mn-ea"/>
                  <a:cs typeface="+mn-cs"/>
                </a:rPr>
                <a:t>_</a:t>
              </a:r>
              <a:r>
                <a:rPr lang="en-US" altLang="ja-JP" sz="900" i="0">
                  <a:solidFill>
                    <a:schemeClr val="tx1"/>
                  </a:solidFill>
                  <a:effectLst/>
                  <a:latin typeface="Cambria Math"/>
                  <a:ea typeface="+mn-ea"/>
                  <a:cs typeface="+mn-cs"/>
                </a:rPr>
                <a:t>s−20)</a:t>
              </a:r>
              <a:r>
                <a:rPr lang="ja-JP" altLang="ja-JP" sz="900" i="0">
                  <a:solidFill>
                    <a:schemeClr val="tx1"/>
                  </a:solidFill>
                  <a:effectLst/>
                  <a:latin typeface="Cambria Math"/>
                  <a:ea typeface="+mn-ea"/>
                  <a:cs typeface="+mn-cs"/>
                </a:rPr>
                <a:t> </a:t>
              </a:r>
              <a:r>
                <a:rPr lang="en-US" altLang="ja-JP" sz="900" i="0">
                  <a:solidFill>
                    <a:schemeClr val="tx1"/>
                  </a:solidFill>
                  <a:effectLst/>
                  <a:latin typeface="Cambria Math"/>
                  <a:ea typeface="+mn-ea"/>
                  <a:cs typeface="+mn-cs"/>
                </a:rPr>
                <a:t>𝑊</a:t>
              </a:r>
              <a:r>
                <a:rPr lang="ja-JP" altLang="ja-JP" sz="900" i="0">
                  <a:solidFill>
                    <a:schemeClr val="tx1"/>
                  </a:solidFill>
                  <a:effectLst/>
                  <a:latin typeface="Cambria Math"/>
                  <a:ea typeface="+mn-ea"/>
                  <a:cs typeface="+mn-cs"/>
                </a:rPr>
                <a:t>_</a:t>
              </a:r>
              <a:r>
                <a:rPr lang="en-US" altLang="ja-JP" sz="900" i="0">
                  <a:solidFill>
                    <a:schemeClr val="tx1"/>
                  </a:solidFill>
                  <a:effectLst/>
                  <a:latin typeface="Cambria Math"/>
                  <a:ea typeface="+mn-ea"/>
                  <a:cs typeface="+mn-cs"/>
                </a:rPr>
                <a:t>r }</a:t>
              </a:r>
              <a:endParaRPr kumimoji="1" lang="ja-JP" altLang="en-US" sz="900"/>
            </a:p>
          </xdr:txBody>
        </xdr:sp>
      </mc:Fallback>
    </mc:AlternateContent>
    <xdr:clientData/>
  </xdr:oneCellAnchor>
  <xdr:oneCellAnchor>
    <xdr:from>
      <xdr:col>16</xdr:col>
      <xdr:colOff>0</xdr:colOff>
      <xdr:row>16</xdr:row>
      <xdr:rowOff>0</xdr:rowOff>
    </xdr:from>
    <xdr:ext cx="3465001" cy="352532"/>
    <mc:AlternateContent xmlns:mc="http://schemas.openxmlformats.org/markup-compatibility/2006" xmlns:a14="http://schemas.microsoft.com/office/drawing/2010/main">
      <mc:Choice Requires="a14">
        <xdr:sp macro="" textlink="">
          <xdr:nvSpPr>
            <xdr:cNvPr id="12" name="テキスト ボックス 11"/>
            <xdr:cNvSpPr txBox="1"/>
          </xdr:nvSpPr>
          <xdr:spPr>
            <a:xfrm>
              <a:off x="8572500" y="4029075"/>
              <a:ext cx="3465001" cy="352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900" i="1">
                            <a:solidFill>
                              <a:schemeClr val="tx1"/>
                            </a:solidFill>
                            <a:effectLst/>
                            <a:latin typeface="Cambria Math"/>
                            <a:ea typeface="+mn-ea"/>
                            <a:cs typeface="+mn-cs"/>
                          </a:rPr>
                        </m:ctrlPr>
                      </m:sSubPr>
                      <m:e>
                        <m:r>
                          <a:rPr lang="en-US" altLang="ja-JP" sz="900" i="1">
                            <a:solidFill>
                              <a:schemeClr val="tx1"/>
                            </a:solidFill>
                            <a:effectLst/>
                            <a:latin typeface="Cambria Math"/>
                            <a:ea typeface="+mn-ea"/>
                            <a:cs typeface="+mn-cs"/>
                          </a:rPr>
                          <m:t>𝑄</m:t>
                        </m:r>
                      </m:e>
                      <m:sub>
                        <m:r>
                          <m:rPr>
                            <m:sty m:val="p"/>
                          </m:rPr>
                          <a:rPr lang="en-US" altLang="ja-JP" sz="900" i="0">
                            <a:solidFill>
                              <a:schemeClr val="tx1"/>
                            </a:solidFill>
                            <a:effectLst/>
                            <a:latin typeface="Cambria Math"/>
                            <a:ea typeface="+mn-ea"/>
                            <a:cs typeface="+mn-cs"/>
                          </a:rPr>
                          <m:t>s</m:t>
                        </m:r>
                      </m:sub>
                    </m:sSub>
                    <m:r>
                      <a:rPr lang="en-US" altLang="ja-JP" sz="900" i="1">
                        <a:solidFill>
                          <a:schemeClr val="tx1"/>
                        </a:solidFill>
                        <a:effectLst/>
                        <a:latin typeface="Cambria Math"/>
                        <a:ea typeface="+mn-ea"/>
                        <a:cs typeface="+mn-cs"/>
                      </a:rPr>
                      <m:t>=</m:t>
                    </m:r>
                    <m:sSub>
                      <m:sSubPr>
                        <m:ctrlPr>
                          <a:rPr lang="ja-JP" altLang="ja-JP" sz="900" i="1">
                            <a:solidFill>
                              <a:schemeClr val="tx1"/>
                            </a:solidFill>
                            <a:effectLst/>
                            <a:latin typeface="Cambria Math"/>
                            <a:ea typeface="+mn-ea"/>
                            <a:cs typeface="+mn-cs"/>
                          </a:rPr>
                        </m:ctrlPr>
                      </m:sSubPr>
                      <m:e>
                        <m:r>
                          <a:rPr lang="en-US" altLang="ja-JP" sz="900" i="1">
                            <a:solidFill>
                              <a:schemeClr val="tx1"/>
                            </a:solidFill>
                            <a:effectLst/>
                            <a:latin typeface="Cambria Math"/>
                            <a:ea typeface="+mn-ea"/>
                            <a:cs typeface="+mn-cs"/>
                          </a:rPr>
                          <m:t>𝑃</m:t>
                        </m:r>
                      </m:e>
                      <m:sub>
                        <m:r>
                          <m:rPr>
                            <m:sty m:val="p"/>
                          </m:rPr>
                          <a:rPr lang="en-US" altLang="ja-JP" sz="900" i="0">
                            <a:solidFill>
                              <a:schemeClr val="tx1"/>
                            </a:solidFill>
                            <a:effectLst/>
                            <a:latin typeface="Cambria Math"/>
                            <a:ea typeface="+mn-ea"/>
                            <a:cs typeface="+mn-cs"/>
                          </a:rPr>
                          <m:t>s</m:t>
                        </m:r>
                      </m:sub>
                    </m:sSub>
                    <m:r>
                      <a:rPr lang="en-US" altLang="ja-JP" sz="900" i="1">
                        <a:solidFill>
                          <a:schemeClr val="tx1"/>
                        </a:solidFill>
                        <a:effectLst/>
                        <a:latin typeface="Cambria Math"/>
                        <a:ea typeface="+mn-ea"/>
                        <a:cs typeface="+mn-cs"/>
                      </a:rPr>
                      <m:t>+</m:t>
                    </m:r>
                    <m:f>
                      <m:fPr>
                        <m:ctrlPr>
                          <a:rPr lang="ja-JP" altLang="ja-JP" sz="900" i="1">
                            <a:solidFill>
                              <a:schemeClr val="tx1"/>
                            </a:solidFill>
                            <a:effectLst/>
                            <a:latin typeface="Cambria Math"/>
                            <a:ea typeface="+mn-ea"/>
                            <a:cs typeface="+mn-cs"/>
                          </a:rPr>
                        </m:ctrlPr>
                      </m:fPr>
                      <m:num>
                        <m:r>
                          <a:rPr lang="en-US" altLang="ja-JP" sz="900" i="1">
                            <a:solidFill>
                              <a:schemeClr val="tx1"/>
                            </a:solidFill>
                            <a:effectLst/>
                            <a:latin typeface="Cambria Math"/>
                            <a:ea typeface="+mn-ea"/>
                            <a:cs typeface="+mn-cs"/>
                          </a:rPr>
                          <m:t>𝐶</m:t>
                        </m:r>
                      </m:num>
                      <m:den>
                        <m:r>
                          <a:rPr lang="en-US" altLang="ja-JP" sz="900" i="1">
                            <a:solidFill>
                              <a:schemeClr val="tx1"/>
                            </a:solidFill>
                            <a:effectLst/>
                            <a:latin typeface="Cambria Math"/>
                            <a:ea typeface="+mn-ea"/>
                            <a:cs typeface="+mn-cs"/>
                          </a:rPr>
                          <m:t>3600</m:t>
                        </m:r>
                      </m:den>
                    </m:f>
                    <m:d>
                      <m:dPr>
                        <m:begChr m:val="{"/>
                        <m:endChr m:val="}"/>
                        <m:ctrlPr>
                          <a:rPr lang="ja-JP" altLang="ja-JP" sz="900" i="1">
                            <a:solidFill>
                              <a:schemeClr val="tx1"/>
                            </a:solidFill>
                            <a:effectLst/>
                            <a:latin typeface="Cambria Math"/>
                            <a:ea typeface="+mn-ea"/>
                            <a:cs typeface="+mn-cs"/>
                          </a:rPr>
                        </m:ctrlPr>
                      </m:dPr>
                      <m:e>
                        <m:d>
                          <m:dPr>
                            <m:ctrlPr>
                              <a:rPr lang="ja-JP" altLang="ja-JP" sz="900" i="1">
                                <a:solidFill>
                                  <a:schemeClr val="tx1"/>
                                </a:solidFill>
                                <a:effectLst/>
                                <a:latin typeface="Cambria Math"/>
                                <a:ea typeface="+mn-ea"/>
                                <a:cs typeface="+mn-cs"/>
                              </a:rPr>
                            </m:ctrlPr>
                          </m:dPr>
                          <m:e>
                            <m:sSub>
                              <m:sSubPr>
                                <m:ctrlPr>
                                  <a:rPr lang="ja-JP" altLang="ja-JP" sz="900" i="1">
                                    <a:solidFill>
                                      <a:schemeClr val="tx1"/>
                                    </a:solidFill>
                                    <a:effectLst/>
                                    <a:latin typeface="Cambria Math"/>
                                    <a:ea typeface="+mn-ea"/>
                                    <a:cs typeface="+mn-cs"/>
                                  </a:rPr>
                                </m:ctrlPr>
                              </m:sSubPr>
                              <m:e>
                                <m:r>
                                  <a:rPr lang="en-US" altLang="ja-JP" sz="900" i="1">
                                    <a:solidFill>
                                      <a:schemeClr val="tx1"/>
                                    </a:solidFill>
                                    <a:effectLst/>
                                    <a:latin typeface="Cambria Math"/>
                                    <a:ea typeface="+mn-ea"/>
                                    <a:cs typeface="+mn-cs"/>
                                  </a:rPr>
                                  <m:t>𝜃</m:t>
                                </m:r>
                              </m:e>
                              <m:sub>
                                <m:r>
                                  <m:rPr>
                                    <m:sty m:val="p"/>
                                  </m:rPr>
                                  <a:rPr lang="en-US" altLang="ja-JP" sz="900" i="0">
                                    <a:solidFill>
                                      <a:schemeClr val="tx1"/>
                                    </a:solidFill>
                                    <a:effectLst/>
                                    <a:latin typeface="Cambria Math"/>
                                    <a:ea typeface="+mn-ea"/>
                                    <a:cs typeface="+mn-cs"/>
                                  </a:rPr>
                                  <m:t>h</m:t>
                                </m:r>
                                <m:r>
                                  <m:rPr>
                                    <m:sty m:val="p"/>
                                  </m:rPr>
                                  <a:rPr lang="en-US" altLang="ja-JP" sz="900" b="0" i="0">
                                    <a:solidFill>
                                      <a:schemeClr val="tx1"/>
                                    </a:solidFill>
                                    <a:effectLst/>
                                    <a:latin typeface="Cambria Math"/>
                                    <a:ea typeface="+mn-ea"/>
                                    <a:cs typeface="+mn-cs"/>
                                  </a:rPr>
                                  <m:t>C</m:t>
                                </m:r>
                              </m:sub>
                            </m:sSub>
                            <m:r>
                              <a:rPr lang="en-US" altLang="ja-JP" sz="900" i="1">
                                <a:solidFill>
                                  <a:schemeClr val="tx1"/>
                                </a:solidFill>
                                <a:effectLst/>
                                <a:latin typeface="Cambria Math"/>
                                <a:ea typeface="+mn-ea"/>
                                <a:cs typeface="+mn-cs"/>
                              </a:rPr>
                              <m:t>−</m:t>
                            </m:r>
                            <m:r>
                              <a:rPr lang="en-US" altLang="ja-JP" sz="900" b="0" i="1">
                                <a:solidFill>
                                  <a:schemeClr val="tx1"/>
                                </a:solidFill>
                                <a:effectLst/>
                                <a:latin typeface="Cambria Math"/>
                                <a:ea typeface="+mn-ea"/>
                                <a:cs typeface="+mn-cs"/>
                              </a:rPr>
                              <m:t>15</m:t>
                            </m:r>
                          </m:e>
                        </m:d>
                        <m:sSub>
                          <m:sSubPr>
                            <m:ctrlPr>
                              <a:rPr lang="ja-JP" altLang="ja-JP" sz="900" i="1">
                                <a:solidFill>
                                  <a:schemeClr val="tx1"/>
                                </a:solidFill>
                                <a:effectLst/>
                                <a:latin typeface="Cambria Math"/>
                                <a:ea typeface="+mn-ea"/>
                                <a:cs typeface="+mn-cs"/>
                              </a:rPr>
                            </m:ctrlPr>
                          </m:sSubPr>
                          <m:e>
                            <m:r>
                              <a:rPr lang="en-US" altLang="ja-JP" sz="900" i="1">
                                <a:solidFill>
                                  <a:schemeClr val="tx1"/>
                                </a:solidFill>
                                <a:effectLst/>
                                <a:latin typeface="Cambria Math"/>
                                <a:ea typeface="+mn-ea"/>
                                <a:cs typeface="+mn-cs"/>
                              </a:rPr>
                              <m:t>𝑊</m:t>
                            </m:r>
                          </m:e>
                          <m:sub>
                            <m:r>
                              <m:rPr>
                                <m:sty m:val="p"/>
                              </m:rPr>
                              <a:rPr lang="en-US" altLang="ja-JP" sz="900" i="0">
                                <a:solidFill>
                                  <a:schemeClr val="tx1"/>
                                </a:solidFill>
                                <a:effectLst/>
                                <a:latin typeface="Cambria Math"/>
                                <a:ea typeface="+mn-ea"/>
                                <a:cs typeface="+mn-cs"/>
                              </a:rPr>
                              <m:t>f</m:t>
                            </m:r>
                          </m:sub>
                        </m:sSub>
                        <m:r>
                          <a:rPr lang="en-US" altLang="ja-JP" sz="900" i="1">
                            <a:solidFill>
                              <a:schemeClr val="tx1"/>
                            </a:solidFill>
                            <a:effectLst/>
                            <a:latin typeface="Cambria Math"/>
                            <a:ea typeface="+mn-ea"/>
                            <a:cs typeface="+mn-cs"/>
                          </a:rPr>
                          <m:t>+</m:t>
                        </m:r>
                        <m:d>
                          <m:dPr>
                            <m:ctrlPr>
                              <a:rPr lang="ja-JP" altLang="ja-JP" sz="900" i="1">
                                <a:solidFill>
                                  <a:schemeClr val="tx1"/>
                                </a:solidFill>
                                <a:effectLst/>
                                <a:latin typeface="Cambria Math"/>
                                <a:ea typeface="+mn-ea"/>
                                <a:cs typeface="+mn-cs"/>
                              </a:rPr>
                            </m:ctrlPr>
                          </m:dPr>
                          <m:e>
                            <m:sSub>
                              <m:sSubPr>
                                <m:ctrlPr>
                                  <a:rPr lang="ja-JP" altLang="ja-JP" sz="900" i="1">
                                    <a:solidFill>
                                      <a:schemeClr val="tx1"/>
                                    </a:solidFill>
                                    <a:effectLst/>
                                    <a:latin typeface="Cambria Math"/>
                                    <a:ea typeface="+mn-ea"/>
                                    <a:cs typeface="+mn-cs"/>
                                  </a:rPr>
                                </m:ctrlPr>
                              </m:sSubPr>
                              <m:e>
                                <m:r>
                                  <a:rPr lang="en-US" altLang="ja-JP" sz="900" i="1">
                                    <a:solidFill>
                                      <a:schemeClr val="tx1"/>
                                    </a:solidFill>
                                    <a:effectLst/>
                                    <a:latin typeface="Cambria Math"/>
                                    <a:ea typeface="+mn-ea"/>
                                    <a:cs typeface="+mn-cs"/>
                                  </a:rPr>
                                  <m:t>𝜃</m:t>
                                </m:r>
                              </m:e>
                              <m:sub>
                                <m:r>
                                  <m:rPr>
                                    <m:sty m:val="p"/>
                                  </m:rPr>
                                  <a:rPr lang="en-US" altLang="ja-JP" sz="900" i="0">
                                    <a:solidFill>
                                      <a:schemeClr val="tx1"/>
                                    </a:solidFill>
                                    <a:effectLst/>
                                    <a:latin typeface="Cambria Math"/>
                                    <a:ea typeface="+mn-ea"/>
                                    <a:cs typeface="+mn-cs"/>
                                  </a:rPr>
                                  <m:t>h</m:t>
                                </m:r>
                                <m:r>
                                  <m:rPr>
                                    <m:sty m:val="p"/>
                                  </m:rPr>
                                  <a:rPr lang="en-US" altLang="ja-JP" sz="900" b="0" i="0">
                                    <a:solidFill>
                                      <a:schemeClr val="tx1"/>
                                    </a:solidFill>
                                    <a:effectLst/>
                                    <a:latin typeface="Cambria Math"/>
                                    <a:ea typeface="+mn-ea"/>
                                    <a:cs typeface="+mn-cs"/>
                                  </a:rPr>
                                  <m:t>C</m:t>
                                </m:r>
                              </m:sub>
                            </m:sSub>
                            <m:r>
                              <a:rPr lang="en-US" altLang="ja-JP" sz="900" i="1">
                                <a:solidFill>
                                  <a:schemeClr val="tx1"/>
                                </a:solidFill>
                                <a:effectLst/>
                                <a:latin typeface="Cambria Math"/>
                                <a:ea typeface="+mn-ea"/>
                                <a:cs typeface="+mn-cs"/>
                              </a:rPr>
                              <m:t>−</m:t>
                            </m:r>
                            <m:r>
                              <a:rPr lang="en-US" altLang="ja-JP" sz="900" b="0" i="1">
                                <a:solidFill>
                                  <a:schemeClr val="tx1"/>
                                </a:solidFill>
                                <a:effectLst/>
                                <a:latin typeface="Cambria Math"/>
                                <a:ea typeface="+mn-ea"/>
                                <a:cs typeface="+mn-cs"/>
                              </a:rPr>
                              <m:t>15</m:t>
                            </m:r>
                          </m:e>
                        </m:d>
                        <m:sSub>
                          <m:sSubPr>
                            <m:ctrlPr>
                              <a:rPr lang="ja-JP" altLang="ja-JP" sz="900" i="1">
                                <a:solidFill>
                                  <a:schemeClr val="tx1"/>
                                </a:solidFill>
                                <a:effectLst/>
                                <a:latin typeface="Cambria Math"/>
                                <a:ea typeface="+mn-ea"/>
                                <a:cs typeface="+mn-cs"/>
                              </a:rPr>
                            </m:ctrlPr>
                          </m:sSubPr>
                          <m:e>
                            <m:r>
                              <a:rPr lang="en-US" altLang="ja-JP" sz="900" i="1">
                                <a:solidFill>
                                  <a:schemeClr val="tx1"/>
                                </a:solidFill>
                                <a:effectLst/>
                                <a:latin typeface="Cambria Math"/>
                                <a:ea typeface="+mn-ea"/>
                                <a:cs typeface="+mn-cs"/>
                              </a:rPr>
                              <m:t>𝑊</m:t>
                            </m:r>
                          </m:e>
                          <m:sub>
                            <m:r>
                              <m:rPr>
                                <m:sty m:val="p"/>
                              </m:rPr>
                              <a:rPr lang="en-US" altLang="ja-JP" sz="900" i="0">
                                <a:solidFill>
                                  <a:schemeClr val="tx1"/>
                                </a:solidFill>
                                <a:effectLst/>
                                <a:latin typeface="Cambria Math"/>
                                <a:ea typeface="+mn-ea"/>
                                <a:cs typeface="+mn-cs"/>
                              </a:rPr>
                              <m:t>m</m:t>
                            </m:r>
                          </m:sub>
                        </m:sSub>
                        <m:r>
                          <a:rPr lang="en-US" altLang="ja-JP" sz="900" i="1">
                            <a:solidFill>
                              <a:schemeClr val="tx1"/>
                            </a:solidFill>
                            <a:effectLst/>
                            <a:latin typeface="Cambria Math"/>
                            <a:ea typeface="+mn-ea"/>
                            <a:cs typeface="+mn-cs"/>
                          </a:rPr>
                          <m:t>+</m:t>
                        </m:r>
                        <m:d>
                          <m:dPr>
                            <m:ctrlPr>
                              <a:rPr lang="ja-JP" altLang="ja-JP" sz="900" i="1">
                                <a:solidFill>
                                  <a:schemeClr val="tx1"/>
                                </a:solidFill>
                                <a:effectLst/>
                                <a:latin typeface="Cambria Math"/>
                                <a:ea typeface="+mn-ea"/>
                                <a:cs typeface="+mn-cs"/>
                              </a:rPr>
                            </m:ctrlPr>
                          </m:dPr>
                          <m:e>
                            <m:sSub>
                              <m:sSubPr>
                                <m:ctrlPr>
                                  <a:rPr lang="ja-JP" altLang="ja-JP" sz="900" i="1">
                                    <a:solidFill>
                                      <a:schemeClr val="tx1"/>
                                    </a:solidFill>
                                    <a:effectLst/>
                                    <a:latin typeface="Cambria Math"/>
                                    <a:ea typeface="+mn-ea"/>
                                    <a:cs typeface="+mn-cs"/>
                                  </a:rPr>
                                </m:ctrlPr>
                              </m:sSubPr>
                              <m:e>
                                <m:r>
                                  <a:rPr lang="en-US" altLang="ja-JP" sz="900" i="1">
                                    <a:solidFill>
                                      <a:schemeClr val="tx1"/>
                                    </a:solidFill>
                                    <a:effectLst/>
                                    <a:latin typeface="Cambria Math"/>
                                    <a:ea typeface="+mn-ea"/>
                                    <a:cs typeface="+mn-cs"/>
                                  </a:rPr>
                                  <m:t>𝜃</m:t>
                                </m:r>
                              </m:e>
                              <m:sub>
                                <m:r>
                                  <m:rPr>
                                    <m:sty m:val="p"/>
                                  </m:rPr>
                                  <a:rPr lang="en-US" altLang="ja-JP" sz="900" i="0">
                                    <a:solidFill>
                                      <a:schemeClr val="tx1"/>
                                    </a:solidFill>
                                    <a:effectLst/>
                                    <a:latin typeface="Cambria Math"/>
                                    <a:ea typeface="+mn-ea"/>
                                    <a:cs typeface="+mn-cs"/>
                                  </a:rPr>
                                  <m:t>s</m:t>
                                </m:r>
                              </m:sub>
                            </m:sSub>
                            <m:r>
                              <a:rPr lang="en-US" altLang="ja-JP" sz="900" i="1">
                                <a:solidFill>
                                  <a:schemeClr val="tx1"/>
                                </a:solidFill>
                                <a:effectLst/>
                                <a:latin typeface="Cambria Math"/>
                                <a:ea typeface="+mn-ea"/>
                                <a:cs typeface="+mn-cs"/>
                              </a:rPr>
                              <m:t>−20</m:t>
                            </m:r>
                          </m:e>
                        </m:d>
                        <m:sSub>
                          <m:sSubPr>
                            <m:ctrlPr>
                              <a:rPr lang="ja-JP" altLang="ja-JP" sz="900" i="1">
                                <a:solidFill>
                                  <a:schemeClr val="tx1"/>
                                </a:solidFill>
                                <a:effectLst/>
                                <a:latin typeface="Cambria Math"/>
                                <a:ea typeface="+mn-ea"/>
                                <a:cs typeface="+mn-cs"/>
                              </a:rPr>
                            </m:ctrlPr>
                          </m:sSubPr>
                          <m:e>
                            <m:r>
                              <a:rPr lang="en-US" altLang="ja-JP" sz="900" i="1">
                                <a:solidFill>
                                  <a:schemeClr val="tx1"/>
                                </a:solidFill>
                                <a:effectLst/>
                                <a:latin typeface="Cambria Math"/>
                                <a:ea typeface="+mn-ea"/>
                                <a:cs typeface="+mn-cs"/>
                              </a:rPr>
                              <m:t>𝑊</m:t>
                            </m:r>
                          </m:e>
                          <m:sub>
                            <m:r>
                              <m:rPr>
                                <m:sty m:val="p"/>
                              </m:rPr>
                              <a:rPr lang="en-US" altLang="ja-JP" sz="900" i="0">
                                <a:solidFill>
                                  <a:schemeClr val="tx1"/>
                                </a:solidFill>
                                <a:effectLst/>
                                <a:latin typeface="Cambria Math"/>
                                <a:ea typeface="+mn-ea"/>
                                <a:cs typeface="+mn-cs"/>
                              </a:rPr>
                              <m:t>r</m:t>
                            </m:r>
                          </m:sub>
                        </m:sSub>
                      </m:e>
                    </m:d>
                  </m:oMath>
                </m:oMathPara>
              </a14:m>
              <a:endParaRPr kumimoji="1" lang="ja-JP" altLang="en-US" sz="900"/>
            </a:p>
          </xdr:txBody>
        </xdr:sp>
      </mc:Choice>
      <mc:Fallback xmlns="">
        <xdr:sp macro="" textlink="">
          <xdr:nvSpPr>
            <xdr:cNvPr id="12" name="テキスト ボックス 11"/>
            <xdr:cNvSpPr txBox="1"/>
          </xdr:nvSpPr>
          <xdr:spPr>
            <a:xfrm>
              <a:off x="8572500" y="4029075"/>
              <a:ext cx="3465001" cy="352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US" altLang="ja-JP" sz="900" i="0">
                  <a:solidFill>
                    <a:schemeClr val="tx1"/>
                  </a:solidFill>
                  <a:effectLst/>
                  <a:latin typeface="Cambria Math"/>
                  <a:ea typeface="+mn-ea"/>
                  <a:cs typeface="+mn-cs"/>
                </a:rPr>
                <a:t>𝑄</a:t>
              </a:r>
              <a:r>
                <a:rPr lang="ja-JP" altLang="ja-JP" sz="900" i="0">
                  <a:solidFill>
                    <a:schemeClr val="tx1"/>
                  </a:solidFill>
                  <a:effectLst/>
                  <a:latin typeface="Cambria Math"/>
                  <a:ea typeface="+mn-ea"/>
                  <a:cs typeface="+mn-cs"/>
                </a:rPr>
                <a:t>_</a:t>
              </a:r>
              <a:r>
                <a:rPr lang="en-US" altLang="ja-JP" sz="900" i="0">
                  <a:solidFill>
                    <a:schemeClr val="tx1"/>
                  </a:solidFill>
                  <a:effectLst/>
                  <a:latin typeface="Cambria Math"/>
                  <a:ea typeface="+mn-ea"/>
                  <a:cs typeface="+mn-cs"/>
                </a:rPr>
                <a:t>s=𝑃</a:t>
              </a:r>
              <a:r>
                <a:rPr lang="ja-JP" altLang="ja-JP" sz="900" i="0">
                  <a:solidFill>
                    <a:schemeClr val="tx1"/>
                  </a:solidFill>
                  <a:effectLst/>
                  <a:latin typeface="Cambria Math"/>
                  <a:ea typeface="+mn-ea"/>
                  <a:cs typeface="+mn-cs"/>
                </a:rPr>
                <a:t>_</a:t>
              </a:r>
              <a:r>
                <a:rPr lang="en-US" altLang="ja-JP" sz="900" i="0">
                  <a:solidFill>
                    <a:schemeClr val="tx1"/>
                  </a:solidFill>
                  <a:effectLst/>
                  <a:latin typeface="Cambria Math"/>
                  <a:ea typeface="+mn-ea"/>
                  <a:cs typeface="+mn-cs"/>
                </a:rPr>
                <a:t>s+𝐶</a:t>
              </a:r>
              <a:r>
                <a:rPr lang="ja-JP" altLang="ja-JP" sz="900" i="0">
                  <a:solidFill>
                    <a:schemeClr val="tx1"/>
                  </a:solidFill>
                  <a:effectLst/>
                  <a:latin typeface="Cambria Math"/>
                  <a:ea typeface="+mn-ea"/>
                  <a:cs typeface="+mn-cs"/>
                </a:rPr>
                <a:t>/</a:t>
              </a:r>
              <a:r>
                <a:rPr lang="en-US" altLang="ja-JP" sz="900" i="0">
                  <a:solidFill>
                    <a:schemeClr val="tx1"/>
                  </a:solidFill>
                  <a:effectLst/>
                  <a:latin typeface="Cambria Math"/>
                  <a:ea typeface="+mn-ea"/>
                  <a:cs typeface="+mn-cs"/>
                </a:rPr>
                <a:t>3600</a:t>
              </a:r>
              <a:r>
                <a:rPr lang="ja-JP" altLang="ja-JP" sz="900" i="0">
                  <a:solidFill>
                    <a:schemeClr val="tx1"/>
                  </a:solidFill>
                  <a:effectLst/>
                  <a:latin typeface="Cambria Math"/>
                  <a:ea typeface="+mn-ea"/>
                  <a:cs typeface="+mn-cs"/>
                </a:rPr>
                <a:t> {(</a:t>
              </a:r>
              <a:r>
                <a:rPr lang="en-US" altLang="ja-JP" sz="900" i="0">
                  <a:solidFill>
                    <a:schemeClr val="tx1"/>
                  </a:solidFill>
                  <a:effectLst/>
                  <a:latin typeface="Cambria Math"/>
                  <a:ea typeface="+mn-ea"/>
                  <a:cs typeface="+mn-cs"/>
                </a:rPr>
                <a:t>𝜃</a:t>
              </a:r>
              <a:r>
                <a:rPr lang="ja-JP" altLang="ja-JP" sz="900" i="0">
                  <a:solidFill>
                    <a:schemeClr val="tx1"/>
                  </a:solidFill>
                  <a:effectLst/>
                  <a:latin typeface="Cambria Math"/>
                  <a:ea typeface="+mn-ea"/>
                  <a:cs typeface="+mn-cs"/>
                </a:rPr>
                <a:t>_</a:t>
              </a:r>
              <a:r>
                <a:rPr lang="en-US" altLang="ja-JP" sz="900" i="0">
                  <a:solidFill>
                    <a:schemeClr val="tx1"/>
                  </a:solidFill>
                  <a:effectLst/>
                  <a:latin typeface="Cambria Math"/>
                  <a:ea typeface="+mn-ea"/>
                  <a:cs typeface="+mn-cs"/>
                </a:rPr>
                <a:t>h</a:t>
              </a:r>
              <a:r>
                <a:rPr lang="en-US" altLang="ja-JP" sz="900" b="0" i="0">
                  <a:solidFill>
                    <a:schemeClr val="tx1"/>
                  </a:solidFill>
                  <a:effectLst/>
                  <a:latin typeface="Cambria Math"/>
                  <a:ea typeface="+mn-ea"/>
                  <a:cs typeface="+mn-cs"/>
                </a:rPr>
                <a:t>C</a:t>
              </a:r>
              <a:r>
                <a:rPr lang="en-US" altLang="ja-JP" sz="900" i="0">
                  <a:solidFill>
                    <a:schemeClr val="tx1"/>
                  </a:solidFill>
                  <a:effectLst/>
                  <a:latin typeface="Cambria Math"/>
                  <a:ea typeface="+mn-ea"/>
                  <a:cs typeface="+mn-cs"/>
                </a:rPr>
                <a:t>−</a:t>
              </a:r>
              <a:r>
                <a:rPr lang="en-US" altLang="ja-JP" sz="900" b="0" i="0">
                  <a:solidFill>
                    <a:schemeClr val="tx1"/>
                  </a:solidFill>
                  <a:effectLst/>
                  <a:latin typeface="Cambria Math"/>
                  <a:ea typeface="+mn-ea"/>
                  <a:cs typeface="+mn-cs"/>
                </a:rPr>
                <a:t>15)</a:t>
              </a:r>
              <a:r>
                <a:rPr lang="ja-JP" altLang="ja-JP" sz="900" b="0" i="0">
                  <a:solidFill>
                    <a:schemeClr val="tx1"/>
                  </a:solidFill>
                  <a:effectLst/>
                  <a:latin typeface="Cambria Math"/>
                  <a:ea typeface="+mn-ea"/>
                  <a:cs typeface="+mn-cs"/>
                </a:rPr>
                <a:t> </a:t>
              </a:r>
              <a:r>
                <a:rPr lang="en-US" altLang="ja-JP" sz="900" i="0">
                  <a:solidFill>
                    <a:schemeClr val="tx1"/>
                  </a:solidFill>
                  <a:effectLst/>
                  <a:latin typeface="Cambria Math"/>
                  <a:ea typeface="+mn-ea"/>
                  <a:cs typeface="+mn-cs"/>
                </a:rPr>
                <a:t>𝑊</a:t>
              </a:r>
              <a:r>
                <a:rPr lang="ja-JP" altLang="ja-JP" sz="900" i="0">
                  <a:solidFill>
                    <a:schemeClr val="tx1"/>
                  </a:solidFill>
                  <a:effectLst/>
                  <a:latin typeface="Cambria Math"/>
                  <a:ea typeface="+mn-ea"/>
                  <a:cs typeface="+mn-cs"/>
                </a:rPr>
                <a:t>_</a:t>
              </a:r>
              <a:r>
                <a:rPr lang="en-US" altLang="ja-JP" sz="900" i="0">
                  <a:solidFill>
                    <a:schemeClr val="tx1"/>
                  </a:solidFill>
                  <a:effectLst/>
                  <a:latin typeface="Cambria Math"/>
                  <a:ea typeface="+mn-ea"/>
                  <a:cs typeface="+mn-cs"/>
                </a:rPr>
                <a:t>f+</a:t>
              </a:r>
              <a:r>
                <a:rPr lang="ja-JP" altLang="ja-JP" sz="900" i="0">
                  <a:solidFill>
                    <a:schemeClr val="tx1"/>
                  </a:solidFill>
                  <a:effectLst/>
                  <a:latin typeface="Cambria Math"/>
                  <a:ea typeface="+mn-ea"/>
                  <a:cs typeface="+mn-cs"/>
                </a:rPr>
                <a:t>(</a:t>
              </a:r>
              <a:r>
                <a:rPr lang="en-US" altLang="ja-JP" sz="900" i="0">
                  <a:solidFill>
                    <a:schemeClr val="tx1"/>
                  </a:solidFill>
                  <a:effectLst/>
                  <a:latin typeface="Cambria Math"/>
                  <a:ea typeface="+mn-ea"/>
                  <a:cs typeface="+mn-cs"/>
                </a:rPr>
                <a:t>𝜃</a:t>
              </a:r>
              <a:r>
                <a:rPr lang="ja-JP" altLang="ja-JP" sz="900" i="0">
                  <a:solidFill>
                    <a:schemeClr val="tx1"/>
                  </a:solidFill>
                  <a:effectLst/>
                  <a:latin typeface="Cambria Math"/>
                  <a:ea typeface="+mn-ea"/>
                  <a:cs typeface="+mn-cs"/>
                </a:rPr>
                <a:t>_</a:t>
              </a:r>
              <a:r>
                <a:rPr lang="en-US" altLang="ja-JP" sz="900" i="0">
                  <a:solidFill>
                    <a:schemeClr val="tx1"/>
                  </a:solidFill>
                  <a:effectLst/>
                  <a:latin typeface="Cambria Math"/>
                  <a:ea typeface="+mn-ea"/>
                  <a:cs typeface="+mn-cs"/>
                </a:rPr>
                <a:t>h</a:t>
              </a:r>
              <a:r>
                <a:rPr lang="en-US" altLang="ja-JP" sz="900" b="0" i="0">
                  <a:solidFill>
                    <a:schemeClr val="tx1"/>
                  </a:solidFill>
                  <a:effectLst/>
                  <a:latin typeface="Cambria Math"/>
                  <a:ea typeface="+mn-ea"/>
                  <a:cs typeface="+mn-cs"/>
                </a:rPr>
                <a:t>C</a:t>
              </a:r>
              <a:r>
                <a:rPr lang="en-US" altLang="ja-JP" sz="900" i="0">
                  <a:solidFill>
                    <a:schemeClr val="tx1"/>
                  </a:solidFill>
                  <a:effectLst/>
                  <a:latin typeface="Cambria Math"/>
                  <a:ea typeface="+mn-ea"/>
                  <a:cs typeface="+mn-cs"/>
                </a:rPr>
                <a:t>−</a:t>
              </a:r>
              <a:r>
                <a:rPr lang="en-US" altLang="ja-JP" sz="900" b="0" i="0">
                  <a:solidFill>
                    <a:schemeClr val="tx1"/>
                  </a:solidFill>
                  <a:effectLst/>
                  <a:latin typeface="Cambria Math"/>
                  <a:ea typeface="+mn-ea"/>
                  <a:cs typeface="+mn-cs"/>
                </a:rPr>
                <a:t>15)</a:t>
              </a:r>
              <a:r>
                <a:rPr lang="ja-JP" altLang="ja-JP" sz="900" b="0" i="0">
                  <a:solidFill>
                    <a:schemeClr val="tx1"/>
                  </a:solidFill>
                  <a:effectLst/>
                  <a:latin typeface="Cambria Math"/>
                  <a:ea typeface="+mn-ea"/>
                  <a:cs typeface="+mn-cs"/>
                </a:rPr>
                <a:t> </a:t>
              </a:r>
              <a:r>
                <a:rPr lang="en-US" altLang="ja-JP" sz="900" i="0">
                  <a:solidFill>
                    <a:schemeClr val="tx1"/>
                  </a:solidFill>
                  <a:effectLst/>
                  <a:latin typeface="Cambria Math"/>
                  <a:ea typeface="+mn-ea"/>
                  <a:cs typeface="+mn-cs"/>
                </a:rPr>
                <a:t>𝑊</a:t>
              </a:r>
              <a:r>
                <a:rPr lang="ja-JP" altLang="ja-JP" sz="900" i="0">
                  <a:solidFill>
                    <a:schemeClr val="tx1"/>
                  </a:solidFill>
                  <a:effectLst/>
                  <a:latin typeface="Cambria Math"/>
                  <a:ea typeface="+mn-ea"/>
                  <a:cs typeface="+mn-cs"/>
                </a:rPr>
                <a:t>_</a:t>
              </a:r>
              <a:r>
                <a:rPr lang="en-US" altLang="ja-JP" sz="900" i="0">
                  <a:solidFill>
                    <a:schemeClr val="tx1"/>
                  </a:solidFill>
                  <a:effectLst/>
                  <a:latin typeface="Cambria Math"/>
                  <a:ea typeface="+mn-ea"/>
                  <a:cs typeface="+mn-cs"/>
                </a:rPr>
                <a:t>m+</a:t>
              </a:r>
              <a:r>
                <a:rPr lang="ja-JP" altLang="ja-JP" sz="900" i="0">
                  <a:solidFill>
                    <a:schemeClr val="tx1"/>
                  </a:solidFill>
                  <a:effectLst/>
                  <a:latin typeface="Cambria Math"/>
                  <a:ea typeface="+mn-ea"/>
                  <a:cs typeface="+mn-cs"/>
                </a:rPr>
                <a:t>(</a:t>
              </a:r>
              <a:r>
                <a:rPr lang="en-US" altLang="ja-JP" sz="900" i="0">
                  <a:solidFill>
                    <a:schemeClr val="tx1"/>
                  </a:solidFill>
                  <a:effectLst/>
                  <a:latin typeface="Cambria Math"/>
                  <a:ea typeface="+mn-ea"/>
                  <a:cs typeface="+mn-cs"/>
                </a:rPr>
                <a:t>𝜃</a:t>
              </a:r>
              <a:r>
                <a:rPr lang="ja-JP" altLang="ja-JP" sz="900" i="0">
                  <a:solidFill>
                    <a:schemeClr val="tx1"/>
                  </a:solidFill>
                  <a:effectLst/>
                  <a:latin typeface="Cambria Math"/>
                  <a:ea typeface="+mn-ea"/>
                  <a:cs typeface="+mn-cs"/>
                </a:rPr>
                <a:t>_</a:t>
              </a:r>
              <a:r>
                <a:rPr lang="en-US" altLang="ja-JP" sz="900" i="0">
                  <a:solidFill>
                    <a:schemeClr val="tx1"/>
                  </a:solidFill>
                  <a:effectLst/>
                  <a:latin typeface="Cambria Math"/>
                  <a:ea typeface="+mn-ea"/>
                  <a:cs typeface="+mn-cs"/>
                </a:rPr>
                <a:t>s−20)</a:t>
              </a:r>
              <a:r>
                <a:rPr lang="ja-JP" altLang="ja-JP" sz="900" i="0">
                  <a:solidFill>
                    <a:schemeClr val="tx1"/>
                  </a:solidFill>
                  <a:effectLst/>
                  <a:latin typeface="Cambria Math"/>
                  <a:ea typeface="+mn-ea"/>
                  <a:cs typeface="+mn-cs"/>
                </a:rPr>
                <a:t> </a:t>
              </a:r>
              <a:r>
                <a:rPr lang="en-US" altLang="ja-JP" sz="900" i="0">
                  <a:solidFill>
                    <a:schemeClr val="tx1"/>
                  </a:solidFill>
                  <a:effectLst/>
                  <a:latin typeface="Cambria Math"/>
                  <a:ea typeface="+mn-ea"/>
                  <a:cs typeface="+mn-cs"/>
                </a:rPr>
                <a:t>𝑊</a:t>
              </a:r>
              <a:r>
                <a:rPr lang="ja-JP" altLang="ja-JP" sz="900" i="0">
                  <a:solidFill>
                    <a:schemeClr val="tx1"/>
                  </a:solidFill>
                  <a:effectLst/>
                  <a:latin typeface="Cambria Math"/>
                  <a:ea typeface="+mn-ea"/>
                  <a:cs typeface="+mn-cs"/>
                </a:rPr>
                <a:t>_</a:t>
              </a:r>
              <a:r>
                <a:rPr lang="en-US" altLang="ja-JP" sz="900" i="0">
                  <a:solidFill>
                    <a:schemeClr val="tx1"/>
                  </a:solidFill>
                  <a:effectLst/>
                  <a:latin typeface="Cambria Math"/>
                  <a:ea typeface="+mn-ea"/>
                  <a:cs typeface="+mn-cs"/>
                </a:rPr>
                <a:t>r }</a:t>
              </a:r>
              <a:endParaRPr kumimoji="1" lang="ja-JP" altLang="en-US" sz="900"/>
            </a:p>
          </xdr:txBody>
        </xdr:sp>
      </mc:Fallback>
    </mc:AlternateContent>
    <xdr:clientData/>
  </xdr:oneCellAnchor>
  <xdr:oneCellAnchor>
    <xdr:from>
      <xdr:col>16</xdr:col>
      <xdr:colOff>0</xdr:colOff>
      <xdr:row>25</xdr:row>
      <xdr:rowOff>0</xdr:rowOff>
    </xdr:from>
    <xdr:ext cx="1859672" cy="384529"/>
    <mc:AlternateContent xmlns:mc="http://schemas.openxmlformats.org/markup-compatibility/2006" xmlns:a14="http://schemas.microsoft.com/office/drawing/2010/main">
      <mc:Choice Requires="a14">
        <xdr:sp macro="" textlink="">
          <xdr:nvSpPr>
            <xdr:cNvPr id="13" name="テキスト ボックス 12"/>
            <xdr:cNvSpPr txBox="1"/>
          </xdr:nvSpPr>
          <xdr:spPr>
            <a:xfrm>
              <a:off x="8584406" y="5631656"/>
              <a:ext cx="1859672" cy="3845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900" b="1" i="1">
                            <a:solidFill>
                              <a:schemeClr val="tx1"/>
                            </a:solidFill>
                            <a:effectLst/>
                            <a:latin typeface="Cambria Math"/>
                            <a:ea typeface="+mn-ea"/>
                            <a:cs typeface="+mn-cs"/>
                          </a:rPr>
                        </m:ctrlPr>
                      </m:sSubPr>
                      <m:e>
                        <m:r>
                          <a:rPr lang="ja-JP" altLang="ja-JP" sz="900" i="1">
                            <a:solidFill>
                              <a:schemeClr val="tx1"/>
                            </a:solidFill>
                            <a:effectLst/>
                            <a:latin typeface="Cambria Math"/>
                            <a:ea typeface="+mn-ea"/>
                            <a:cs typeface="+mn-cs"/>
                          </a:rPr>
                          <m:t>　</m:t>
                        </m:r>
                        <m:r>
                          <a:rPr lang="en-US" altLang="ja-JP" sz="900" i="1">
                            <a:solidFill>
                              <a:schemeClr val="tx1"/>
                            </a:solidFill>
                            <a:effectLst/>
                            <a:latin typeface="Cambria Math"/>
                            <a:ea typeface="+mn-ea"/>
                            <a:cs typeface="+mn-cs"/>
                          </a:rPr>
                          <m:t>𝑄</m:t>
                        </m:r>
                      </m:e>
                      <m:sub>
                        <m:r>
                          <m:rPr>
                            <m:sty m:val="p"/>
                          </m:rPr>
                          <a:rPr lang="en-US" altLang="ja-JP" sz="900">
                            <a:solidFill>
                              <a:schemeClr val="tx1"/>
                            </a:solidFill>
                            <a:effectLst/>
                            <a:latin typeface="Cambria Math"/>
                            <a:ea typeface="+mn-ea"/>
                            <a:cs typeface="+mn-cs"/>
                          </a:rPr>
                          <m:t>c</m:t>
                        </m:r>
                        <m:r>
                          <a:rPr lang="en-US" altLang="ja-JP" sz="900">
                            <a:solidFill>
                              <a:schemeClr val="tx1"/>
                            </a:solidFill>
                            <a:effectLst/>
                            <a:latin typeface="Cambria Math"/>
                            <a:ea typeface="+mn-ea"/>
                            <a:cs typeface="+mn-cs"/>
                          </a:rPr>
                          <m:t>0</m:t>
                        </m:r>
                      </m:sub>
                    </m:sSub>
                    <m:r>
                      <a:rPr lang="en-US" altLang="ja-JP" sz="900" b="1">
                        <a:solidFill>
                          <a:schemeClr val="tx1"/>
                        </a:solidFill>
                        <a:effectLst/>
                        <a:latin typeface="Cambria Math"/>
                        <a:ea typeface="+mn-ea"/>
                        <a:cs typeface="+mn-cs"/>
                      </a:rPr>
                      <m:t>=</m:t>
                    </m:r>
                    <m:sSub>
                      <m:sSubPr>
                        <m:ctrlPr>
                          <a:rPr lang="ja-JP" altLang="ja-JP" sz="900" b="1" i="1">
                            <a:solidFill>
                              <a:schemeClr val="tx1"/>
                            </a:solidFill>
                            <a:effectLst/>
                            <a:latin typeface="Cambria Math"/>
                            <a:ea typeface="+mn-ea"/>
                            <a:cs typeface="+mn-cs"/>
                          </a:rPr>
                        </m:ctrlPr>
                      </m:sSubPr>
                      <m:e>
                        <m:r>
                          <a:rPr lang="en-US" altLang="ja-JP" sz="900" i="1">
                            <a:solidFill>
                              <a:schemeClr val="tx1"/>
                            </a:solidFill>
                            <a:effectLst/>
                            <a:latin typeface="Cambria Math"/>
                            <a:ea typeface="+mn-ea"/>
                            <a:cs typeface="+mn-cs"/>
                          </a:rPr>
                          <m:t>𝑃</m:t>
                        </m:r>
                      </m:e>
                      <m:sub>
                        <m:r>
                          <m:rPr>
                            <m:sty m:val="p"/>
                          </m:rPr>
                          <a:rPr lang="en-US" altLang="ja-JP" sz="900">
                            <a:solidFill>
                              <a:schemeClr val="tx1"/>
                            </a:solidFill>
                            <a:effectLst/>
                            <a:latin typeface="Cambria Math"/>
                            <a:ea typeface="+mn-ea"/>
                            <a:cs typeface="+mn-cs"/>
                          </a:rPr>
                          <m:t>c</m:t>
                        </m:r>
                        <m:r>
                          <a:rPr lang="en-US" altLang="ja-JP" sz="900">
                            <a:solidFill>
                              <a:schemeClr val="tx1"/>
                            </a:solidFill>
                            <a:effectLst/>
                            <a:latin typeface="Cambria Math"/>
                            <a:ea typeface="+mn-ea"/>
                            <a:cs typeface="+mn-cs"/>
                          </a:rPr>
                          <m:t>0</m:t>
                        </m:r>
                      </m:sub>
                    </m:sSub>
                    <m:f>
                      <m:fPr>
                        <m:ctrlPr>
                          <a:rPr lang="ja-JP" altLang="ja-JP" sz="900" b="1" i="1">
                            <a:solidFill>
                              <a:schemeClr val="tx1"/>
                            </a:solidFill>
                            <a:effectLst/>
                            <a:latin typeface="Cambria Math"/>
                            <a:ea typeface="+mn-ea"/>
                            <a:cs typeface="+mn-cs"/>
                          </a:rPr>
                        </m:ctrlPr>
                      </m:fPr>
                      <m:num>
                        <m:r>
                          <a:rPr lang="en-US" altLang="ja-JP" sz="900">
                            <a:solidFill>
                              <a:schemeClr val="tx1"/>
                            </a:solidFill>
                            <a:effectLst/>
                            <a:latin typeface="Cambria Math"/>
                            <a:ea typeface="+mn-ea"/>
                            <a:cs typeface="+mn-cs"/>
                          </a:rPr>
                          <m:t>60</m:t>
                        </m:r>
                      </m:num>
                      <m:den>
                        <m:sSub>
                          <m:sSubPr>
                            <m:ctrlPr>
                              <a:rPr lang="ja-JP" altLang="ja-JP" sz="900" b="1" i="1">
                                <a:solidFill>
                                  <a:schemeClr val="tx1"/>
                                </a:solidFill>
                                <a:effectLst/>
                                <a:latin typeface="Cambria Math"/>
                                <a:ea typeface="+mn-ea"/>
                                <a:cs typeface="+mn-cs"/>
                              </a:rPr>
                            </m:ctrlPr>
                          </m:sSubPr>
                          <m:e>
                            <m:r>
                              <a:rPr lang="en-US" altLang="ja-JP" sz="900" i="1">
                                <a:solidFill>
                                  <a:schemeClr val="tx1"/>
                                </a:solidFill>
                                <a:effectLst/>
                                <a:latin typeface="Cambria Math"/>
                                <a:ea typeface="+mn-ea"/>
                                <a:cs typeface="+mn-cs"/>
                              </a:rPr>
                              <m:t>𝑇</m:t>
                            </m:r>
                          </m:e>
                          <m:sub>
                            <m:r>
                              <m:rPr>
                                <m:sty m:val="p"/>
                              </m:rPr>
                              <a:rPr lang="en-US" altLang="ja-JP" sz="900">
                                <a:solidFill>
                                  <a:schemeClr val="tx1"/>
                                </a:solidFill>
                                <a:effectLst/>
                                <a:latin typeface="Cambria Math"/>
                                <a:ea typeface="+mn-ea"/>
                                <a:cs typeface="+mn-cs"/>
                              </a:rPr>
                              <m:t>c</m:t>
                            </m:r>
                            <m:r>
                              <a:rPr lang="en-US" altLang="ja-JP" sz="900">
                                <a:solidFill>
                                  <a:schemeClr val="tx1"/>
                                </a:solidFill>
                                <a:effectLst/>
                                <a:latin typeface="Cambria Math"/>
                                <a:ea typeface="+mn-ea"/>
                                <a:cs typeface="+mn-cs"/>
                              </a:rPr>
                              <m:t>0</m:t>
                            </m:r>
                          </m:sub>
                        </m:sSub>
                      </m:den>
                    </m:f>
                    <m:r>
                      <a:rPr lang="en-US" altLang="ja-JP" sz="900" b="1" i="1">
                        <a:solidFill>
                          <a:schemeClr val="tx1"/>
                        </a:solidFill>
                        <a:effectLst/>
                        <a:latin typeface="Cambria Math"/>
                        <a:ea typeface="+mn-ea"/>
                        <a:cs typeface="+mn-cs"/>
                      </a:rPr>
                      <m:t>+</m:t>
                    </m:r>
                    <m:f>
                      <m:fPr>
                        <m:ctrlPr>
                          <a:rPr lang="ja-JP" altLang="ja-JP" sz="900" b="1" i="1">
                            <a:solidFill>
                              <a:schemeClr val="tx1"/>
                            </a:solidFill>
                            <a:effectLst/>
                            <a:latin typeface="Cambria Math"/>
                            <a:ea typeface="+mn-ea"/>
                            <a:cs typeface="+mn-cs"/>
                          </a:rPr>
                        </m:ctrlPr>
                      </m:fPr>
                      <m:num>
                        <m:r>
                          <a:rPr lang="en-US" altLang="ja-JP" sz="900" i="1">
                            <a:solidFill>
                              <a:schemeClr val="tx1"/>
                            </a:solidFill>
                            <a:effectLst/>
                            <a:latin typeface="Cambria Math"/>
                            <a:ea typeface="+mn-ea"/>
                            <a:cs typeface="+mn-cs"/>
                          </a:rPr>
                          <m:t>𝐶</m:t>
                        </m:r>
                        <m:d>
                          <m:dPr>
                            <m:ctrlPr>
                              <a:rPr lang="ja-JP" altLang="ja-JP" sz="900" b="1" i="1">
                                <a:solidFill>
                                  <a:schemeClr val="tx1"/>
                                </a:solidFill>
                                <a:effectLst/>
                                <a:latin typeface="Cambria Math"/>
                                <a:ea typeface="+mn-ea"/>
                                <a:cs typeface="+mn-cs"/>
                              </a:rPr>
                            </m:ctrlPr>
                          </m:dPr>
                          <m:e>
                            <m:sSub>
                              <m:sSubPr>
                                <m:ctrlPr>
                                  <a:rPr lang="ja-JP" altLang="ja-JP" sz="900" b="1" i="1">
                                    <a:solidFill>
                                      <a:schemeClr val="tx1"/>
                                    </a:solidFill>
                                    <a:effectLst/>
                                    <a:latin typeface="Cambria Math"/>
                                    <a:ea typeface="+mn-ea"/>
                                    <a:cs typeface="+mn-cs"/>
                                  </a:rPr>
                                </m:ctrlPr>
                              </m:sSubPr>
                              <m:e>
                                <m:r>
                                  <a:rPr lang="en-US" altLang="ja-JP" sz="900" i="1">
                                    <a:solidFill>
                                      <a:schemeClr val="tx1"/>
                                    </a:solidFill>
                                    <a:effectLst/>
                                    <a:latin typeface="Cambria Math"/>
                                    <a:ea typeface="+mn-ea"/>
                                    <a:cs typeface="+mn-cs"/>
                                  </a:rPr>
                                  <m:t>𝜃</m:t>
                                </m:r>
                              </m:e>
                              <m:sub>
                                <m:r>
                                  <m:rPr>
                                    <m:sty m:val="p"/>
                                  </m:rPr>
                                  <a:rPr lang="en-US" altLang="ja-JP" sz="900">
                                    <a:solidFill>
                                      <a:schemeClr val="tx1"/>
                                    </a:solidFill>
                                    <a:effectLst/>
                                    <a:latin typeface="Cambria Math"/>
                                    <a:ea typeface="+mn-ea"/>
                                    <a:cs typeface="+mn-cs"/>
                                  </a:rPr>
                                  <m:t>h</m:t>
                                </m:r>
                                <m:r>
                                  <m:rPr>
                                    <m:sty m:val="p"/>
                                  </m:rPr>
                                  <a:rPr lang="en-US" altLang="ja-JP" sz="900" b="0" i="0">
                                    <a:solidFill>
                                      <a:schemeClr val="tx1"/>
                                    </a:solidFill>
                                    <a:effectLst/>
                                    <a:latin typeface="Cambria Math"/>
                                    <a:ea typeface="+mn-ea"/>
                                    <a:cs typeface="+mn-cs"/>
                                  </a:rPr>
                                  <m:t>H</m:t>
                                </m:r>
                                <m:r>
                                  <a:rPr lang="en-US" altLang="ja-JP" sz="900">
                                    <a:solidFill>
                                      <a:schemeClr val="tx1"/>
                                    </a:solidFill>
                                    <a:effectLst/>
                                    <a:latin typeface="Cambria Math"/>
                                    <a:ea typeface="+mn-ea"/>
                                    <a:cs typeface="+mn-cs"/>
                                  </a:rPr>
                                  <m:t> </m:t>
                                </m:r>
                              </m:sub>
                            </m:sSub>
                            <m:r>
                              <a:rPr lang="en-US" altLang="ja-JP" sz="900" b="1" i="1">
                                <a:solidFill>
                                  <a:schemeClr val="tx1"/>
                                </a:solidFill>
                                <a:effectLst/>
                                <a:latin typeface="Cambria Math"/>
                                <a:ea typeface="+mn-ea"/>
                                <a:cs typeface="+mn-cs"/>
                              </a:rPr>
                              <m:t>−</m:t>
                            </m:r>
                            <m:r>
                              <a:rPr lang="en-US" altLang="ja-JP" sz="900">
                                <a:solidFill>
                                  <a:schemeClr val="tx1"/>
                                </a:solidFill>
                                <a:effectLst/>
                                <a:latin typeface="Cambria Math"/>
                                <a:ea typeface="+mn-ea"/>
                                <a:cs typeface="+mn-cs"/>
                              </a:rPr>
                              <m:t>60</m:t>
                            </m:r>
                          </m:e>
                        </m:d>
                        <m:sSub>
                          <m:sSubPr>
                            <m:ctrlPr>
                              <a:rPr lang="ja-JP" altLang="ja-JP" sz="900" b="1" i="1">
                                <a:solidFill>
                                  <a:schemeClr val="tx1"/>
                                </a:solidFill>
                                <a:effectLst/>
                                <a:latin typeface="Cambria Math"/>
                                <a:ea typeface="+mn-ea"/>
                                <a:cs typeface="+mn-cs"/>
                              </a:rPr>
                            </m:ctrlPr>
                          </m:sSubPr>
                          <m:e>
                            <m:r>
                              <a:rPr lang="en-US" altLang="ja-JP" sz="900" i="1">
                                <a:solidFill>
                                  <a:schemeClr val="tx1"/>
                                </a:solidFill>
                                <a:effectLst/>
                                <a:latin typeface="Cambria Math"/>
                                <a:ea typeface="+mn-ea"/>
                                <a:cs typeface="+mn-cs"/>
                              </a:rPr>
                              <m:t>𝑊</m:t>
                            </m:r>
                          </m:e>
                          <m:sub>
                            <m:r>
                              <m:rPr>
                                <m:sty m:val="p"/>
                              </m:rPr>
                              <a:rPr lang="en-US" altLang="ja-JP" sz="900">
                                <a:solidFill>
                                  <a:schemeClr val="tx1"/>
                                </a:solidFill>
                                <a:effectLst/>
                                <a:latin typeface="Cambria Math"/>
                                <a:ea typeface="+mn-ea"/>
                                <a:cs typeface="+mn-cs"/>
                              </a:rPr>
                              <m:t>c</m:t>
                            </m:r>
                          </m:sub>
                        </m:sSub>
                      </m:num>
                      <m:den>
                        <m:r>
                          <a:rPr lang="en-US" altLang="ja-JP" sz="900">
                            <a:solidFill>
                              <a:schemeClr val="tx1"/>
                            </a:solidFill>
                            <a:effectLst/>
                            <a:latin typeface="Cambria Math"/>
                            <a:ea typeface="+mn-ea"/>
                            <a:cs typeface="+mn-cs"/>
                          </a:rPr>
                          <m:t>3600</m:t>
                        </m:r>
                      </m:den>
                    </m:f>
                  </m:oMath>
                </m:oMathPara>
              </a14:m>
              <a:endParaRPr kumimoji="1" lang="ja-JP" altLang="en-US" sz="900"/>
            </a:p>
          </xdr:txBody>
        </xdr:sp>
      </mc:Choice>
      <mc:Fallback xmlns="">
        <xdr:sp macro="" textlink="">
          <xdr:nvSpPr>
            <xdr:cNvPr id="13" name="テキスト ボックス 12"/>
            <xdr:cNvSpPr txBox="1"/>
          </xdr:nvSpPr>
          <xdr:spPr>
            <a:xfrm>
              <a:off x="8584406" y="5631656"/>
              <a:ext cx="1859672" cy="3845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ja-JP" altLang="ja-JP" sz="900" b="1" i="0">
                  <a:solidFill>
                    <a:schemeClr val="tx1"/>
                  </a:solidFill>
                  <a:effectLst/>
                  <a:latin typeface="Cambria Math"/>
                  <a:ea typeface="+mn-ea"/>
                  <a:cs typeface="+mn-cs"/>
                </a:rPr>
                <a:t>〖</a:t>
              </a:r>
              <a:r>
                <a:rPr lang="ja-JP" altLang="ja-JP" sz="900" i="0">
                  <a:solidFill>
                    <a:schemeClr val="tx1"/>
                  </a:solidFill>
                  <a:effectLst/>
                  <a:latin typeface="Cambria Math"/>
                  <a:ea typeface="+mn-ea"/>
                  <a:cs typeface="+mn-cs"/>
                </a:rPr>
                <a:t>　</a:t>
              </a:r>
              <a:r>
                <a:rPr lang="en-US" altLang="ja-JP" sz="900" i="0">
                  <a:solidFill>
                    <a:schemeClr val="tx1"/>
                  </a:solidFill>
                  <a:effectLst/>
                  <a:latin typeface="Cambria Math"/>
                  <a:ea typeface="+mn-ea"/>
                  <a:cs typeface="+mn-cs"/>
                </a:rPr>
                <a:t>𝑄</a:t>
              </a:r>
              <a:r>
                <a:rPr lang="ja-JP" altLang="ja-JP" sz="900" b="1" i="0">
                  <a:solidFill>
                    <a:schemeClr val="tx1"/>
                  </a:solidFill>
                  <a:effectLst/>
                  <a:latin typeface="Cambria Math"/>
                  <a:ea typeface="+mn-ea"/>
                  <a:cs typeface="+mn-cs"/>
                </a:rPr>
                <a:t>〗_</a:t>
              </a:r>
              <a:r>
                <a:rPr lang="en-US" altLang="ja-JP" sz="900" i="0">
                  <a:solidFill>
                    <a:schemeClr val="tx1"/>
                  </a:solidFill>
                  <a:effectLst/>
                  <a:latin typeface="Cambria Math"/>
                  <a:ea typeface="+mn-ea"/>
                  <a:cs typeface="+mn-cs"/>
                </a:rPr>
                <a:t>c0</a:t>
              </a:r>
              <a:r>
                <a:rPr lang="en-US" altLang="ja-JP" sz="900" b="1" i="0">
                  <a:solidFill>
                    <a:schemeClr val="tx1"/>
                  </a:solidFill>
                  <a:effectLst/>
                  <a:latin typeface="Cambria Math"/>
                  <a:ea typeface="+mn-ea"/>
                  <a:cs typeface="+mn-cs"/>
                </a:rPr>
                <a:t>=</a:t>
              </a:r>
              <a:r>
                <a:rPr lang="en-US" altLang="ja-JP" sz="900" i="0">
                  <a:solidFill>
                    <a:schemeClr val="tx1"/>
                  </a:solidFill>
                  <a:effectLst/>
                  <a:latin typeface="Cambria Math"/>
                  <a:ea typeface="+mn-ea"/>
                  <a:cs typeface="+mn-cs"/>
                </a:rPr>
                <a:t>𝑃</a:t>
              </a:r>
              <a:r>
                <a:rPr lang="ja-JP" altLang="ja-JP" sz="900" b="1" i="0">
                  <a:solidFill>
                    <a:schemeClr val="tx1"/>
                  </a:solidFill>
                  <a:effectLst/>
                  <a:latin typeface="Cambria Math"/>
                  <a:ea typeface="+mn-ea"/>
                  <a:cs typeface="+mn-cs"/>
                </a:rPr>
                <a:t>_</a:t>
              </a:r>
              <a:r>
                <a:rPr lang="en-US" altLang="ja-JP" sz="900" i="0">
                  <a:solidFill>
                    <a:schemeClr val="tx1"/>
                  </a:solidFill>
                  <a:effectLst/>
                  <a:latin typeface="Cambria Math"/>
                  <a:ea typeface="+mn-ea"/>
                  <a:cs typeface="+mn-cs"/>
                </a:rPr>
                <a:t>c0</a:t>
              </a:r>
              <a:r>
                <a:rPr lang="ja-JP" altLang="ja-JP" sz="900" b="1" i="0">
                  <a:solidFill>
                    <a:schemeClr val="tx1"/>
                  </a:solidFill>
                  <a:effectLst/>
                  <a:latin typeface="Cambria Math"/>
                  <a:ea typeface="+mn-ea"/>
                  <a:cs typeface="+mn-cs"/>
                </a:rPr>
                <a:t> </a:t>
              </a:r>
              <a:r>
                <a:rPr lang="en-US" altLang="ja-JP" sz="900" i="0">
                  <a:solidFill>
                    <a:schemeClr val="tx1"/>
                  </a:solidFill>
                  <a:effectLst/>
                  <a:latin typeface="Cambria Math"/>
                  <a:ea typeface="+mn-ea"/>
                  <a:cs typeface="+mn-cs"/>
                </a:rPr>
                <a:t> 60</a:t>
              </a:r>
              <a:r>
                <a:rPr lang="ja-JP" altLang="ja-JP" sz="900" b="1" i="0">
                  <a:solidFill>
                    <a:schemeClr val="tx1"/>
                  </a:solidFill>
                  <a:effectLst/>
                  <a:latin typeface="Cambria Math"/>
                  <a:ea typeface="+mn-ea"/>
                  <a:cs typeface="+mn-cs"/>
                </a:rPr>
                <a:t>/</a:t>
              </a:r>
              <a:r>
                <a:rPr lang="en-US" altLang="ja-JP" sz="900" i="0">
                  <a:solidFill>
                    <a:schemeClr val="tx1"/>
                  </a:solidFill>
                  <a:effectLst/>
                  <a:latin typeface="Cambria Math"/>
                  <a:ea typeface="+mn-ea"/>
                  <a:cs typeface="+mn-cs"/>
                </a:rPr>
                <a:t>𝑇</a:t>
              </a:r>
              <a:r>
                <a:rPr lang="ja-JP" altLang="ja-JP" sz="900" b="1" i="0">
                  <a:solidFill>
                    <a:schemeClr val="tx1"/>
                  </a:solidFill>
                  <a:effectLst/>
                  <a:latin typeface="Cambria Math"/>
                  <a:ea typeface="+mn-ea"/>
                  <a:cs typeface="+mn-cs"/>
                </a:rPr>
                <a:t>_</a:t>
              </a:r>
              <a:r>
                <a:rPr lang="en-US" altLang="ja-JP" sz="900" i="0">
                  <a:solidFill>
                    <a:schemeClr val="tx1"/>
                  </a:solidFill>
                  <a:effectLst/>
                  <a:latin typeface="Cambria Math"/>
                  <a:ea typeface="+mn-ea"/>
                  <a:cs typeface="+mn-cs"/>
                </a:rPr>
                <a:t>c0</a:t>
              </a:r>
              <a:r>
                <a:rPr lang="en-US" altLang="ja-JP" sz="900" b="1" i="0">
                  <a:solidFill>
                    <a:schemeClr val="tx1"/>
                  </a:solidFill>
                  <a:effectLst/>
                  <a:latin typeface="Cambria Math"/>
                  <a:ea typeface="+mn-ea"/>
                  <a:cs typeface="+mn-cs"/>
                </a:rPr>
                <a:t> +</a:t>
              </a:r>
              <a:r>
                <a:rPr lang="ja-JP" altLang="ja-JP" sz="900" b="1" i="0">
                  <a:solidFill>
                    <a:schemeClr val="tx1"/>
                  </a:solidFill>
                  <a:effectLst/>
                  <a:latin typeface="Cambria Math"/>
                  <a:ea typeface="+mn-ea"/>
                  <a:cs typeface="+mn-cs"/>
                </a:rPr>
                <a:t>(</a:t>
              </a:r>
              <a:r>
                <a:rPr lang="en-US" altLang="ja-JP" sz="900" i="0">
                  <a:solidFill>
                    <a:schemeClr val="tx1"/>
                  </a:solidFill>
                  <a:effectLst/>
                  <a:latin typeface="Cambria Math"/>
                  <a:ea typeface="+mn-ea"/>
                  <a:cs typeface="+mn-cs"/>
                </a:rPr>
                <a:t>𝐶</a:t>
              </a:r>
              <a:r>
                <a:rPr lang="ja-JP" altLang="ja-JP" sz="900" b="1" i="0">
                  <a:solidFill>
                    <a:schemeClr val="tx1"/>
                  </a:solidFill>
                  <a:effectLst/>
                  <a:latin typeface="Cambria Math"/>
                  <a:ea typeface="+mn-ea"/>
                  <a:cs typeface="+mn-cs"/>
                </a:rPr>
                <a:t>(</a:t>
              </a:r>
              <a:r>
                <a:rPr lang="en-US" altLang="ja-JP" sz="900" i="0">
                  <a:solidFill>
                    <a:schemeClr val="tx1"/>
                  </a:solidFill>
                  <a:effectLst/>
                  <a:latin typeface="Cambria Math"/>
                  <a:ea typeface="+mn-ea"/>
                  <a:cs typeface="+mn-cs"/>
                </a:rPr>
                <a:t>𝜃</a:t>
              </a:r>
              <a:r>
                <a:rPr lang="ja-JP" altLang="ja-JP" sz="900" b="1" i="0">
                  <a:solidFill>
                    <a:schemeClr val="tx1"/>
                  </a:solidFill>
                  <a:effectLst/>
                  <a:latin typeface="Cambria Math"/>
                  <a:ea typeface="+mn-ea"/>
                  <a:cs typeface="+mn-cs"/>
                </a:rPr>
                <a:t>_(</a:t>
              </a:r>
              <a:r>
                <a:rPr lang="en-US" altLang="ja-JP" sz="900" i="0">
                  <a:solidFill>
                    <a:schemeClr val="tx1"/>
                  </a:solidFill>
                  <a:effectLst/>
                  <a:latin typeface="Cambria Math"/>
                  <a:ea typeface="+mn-ea"/>
                  <a:cs typeface="+mn-cs"/>
                </a:rPr>
                <a:t>h</a:t>
              </a:r>
              <a:r>
                <a:rPr lang="en-US" altLang="ja-JP" sz="900" b="0" i="0">
                  <a:solidFill>
                    <a:schemeClr val="tx1"/>
                  </a:solidFill>
                  <a:effectLst/>
                  <a:latin typeface="Cambria Math"/>
                  <a:ea typeface="+mn-ea"/>
                  <a:cs typeface="+mn-cs"/>
                </a:rPr>
                <a:t>H</a:t>
              </a:r>
              <a:r>
                <a:rPr lang="en-US" altLang="ja-JP" sz="900" i="0">
                  <a:solidFill>
                    <a:schemeClr val="tx1"/>
                  </a:solidFill>
                  <a:effectLst/>
                  <a:latin typeface="Cambria Math"/>
                  <a:ea typeface="+mn-ea"/>
                  <a:cs typeface="+mn-cs"/>
                </a:rPr>
                <a:t> </a:t>
              </a:r>
              <a:r>
                <a:rPr lang="ja-JP" altLang="ja-JP" sz="900" b="1" i="0">
                  <a:solidFill>
                    <a:schemeClr val="tx1"/>
                  </a:solidFill>
                  <a:effectLst/>
                  <a:latin typeface="Cambria Math"/>
                  <a:ea typeface="+mn-ea"/>
                  <a:cs typeface="+mn-cs"/>
                </a:rPr>
                <a:t>)</a:t>
              </a:r>
              <a:r>
                <a:rPr lang="en-US" altLang="ja-JP" sz="900" b="1" i="0">
                  <a:solidFill>
                    <a:schemeClr val="tx1"/>
                  </a:solidFill>
                  <a:effectLst/>
                  <a:latin typeface="Cambria Math"/>
                  <a:ea typeface="+mn-ea"/>
                  <a:cs typeface="+mn-cs"/>
                </a:rPr>
                <a:t>−</a:t>
              </a:r>
              <a:r>
                <a:rPr lang="en-US" altLang="ja-JP" sz="900" i="0">
                  <a:solidFill>
                    <a:schemeClr val="tx1"/>
                  </a:solidFill>
                  <a:effectLst/>
                  <a:latin typeface="Cambria Math"/>
                  <a:ea typeface="+mn-ea"/>
                  <a:cs typeface="+mn-cs"/>
                </a:rPr>
                <a:t>60</a:t>
              </a:r>
              <a:r>
                <a:rPr lang="en-US" altLang="ja-JP" sz="900" b="1" i="0">
                  <a:solidFill>
                    <a:schemeClr val="tx1"/>
                  </a:solidFill>
                  <a:effectLst/>
                  <a:latin typeface="Cambria Math"/>
                  <a:ea typeface="+mn-ea"/>
                  <a:cs typeface="+mn-cs"/>
                </a:rPr>
                <a:t>)</a:t>
              </a:r>
              <a:r>
                <a:rPr lang="ja-JP" altLang="ja-JP" sz="900" b="1" i="0">
                  <a:solidFill>
                    <a:schemeClr val="tx1"/>
                  </a:solidFill>
                  <a:effectLst/>
                  <a:latin typeface="Cambria Math"/>
                  <a:ea typeface="+mn-ea"/>
                  <a:cs typeface="+mn-cs"/>
                </a:rPr>
                <a:t> </a:t>
              </a:r>
              <a:r>
                <a:rPr lang="en-US" altLang="ja-JP" sz="900" i="0">
                  <a:solidFill>
                    <a:schemeClr val="tx1"/>
                  </a:solidFill>
                  <a:effectLst/>
                  <a:latin typeface="Cambria Math"/>
                  <a:ea typeface="+mn-ea"/>
                  <a:cs typeface="+mn-cs"/>
                </a:rPr>
                <a:t>𝑊</a:t>
              </a:r>
              <a:r>
                <a:rPr lang="ja-JP" altLang="ja-JP" sz="900" b="1" i="0">
                  <a:solidFill>
                    <a:schemeClr val="tx1"/>
                  </a:solidFill>
                  <a:effectLst/>
                  <a:latin typeface="Cambria Math"/>
                  <a:ea typeface="+mn-ea"/>
                  <a:cs typeface="+mn-cs"/>
                </a:rPr>
                <a:t>_</a:t>
              </a:r>
              <a:r>
                <a:rPr lang="en-US" altLang="ja-JP" sz="900" i="0">
                  <a:solidFill>
                    <a:schemeClr val="tx1"/>
                  </a:solidFill>
                  <a:effectLst/>
                  <a:latin typeface="Cambria Math"/>
                  <a:ea typeface="+mn-ea"/>
                  <a:cs typeface="+mn-cs"/>
                </a:rPr>
                <a:t>c</a:t>
              </a:r>
              <a:r>
                <a:rPr lang="ja-JP" altLang="ja-JP" sz="900" b="1" i="0">
                  <a:solidFill>
                    <a:schemeClr val="tx1"/>
                  </a:solidFill>
                  <a:effectLst/>
                  <a:latin typeface="Cambria Math"/>
                  <a:ea typeface="+mn-ea"/>
                  <a:cs typeface="+mn-cs"/>
                </a:rPr>
                <a:t>)/</a:t>
              </a:r>
              <a:r>
                <a:rPr lang="en-US" altLang="ja-JP" sz="900" i="0">
                  <a:solidFill>
                    <a:schemeClr val="tx1"/>
                  </a:solidFill>
                  <a:effectLst/>
                  <a:latin typeface="Cambria Math"/>
                  <a:ea typeface="+mn-ea"/>
                  <a:cs typeface="+mn-cs"/>
                </a:rPr>
                <a:t>3600</a:t>
              </a:r>
              <a:endParaRPr kumimoji="1" lang="ja-JP" altLang="en-US" sz="900"/>
            </a:p>
          </xdr:txBody>
        </xdr:sp>
      </mc:Fallback>
    </mc:AlternateContent>
    <xdr:clientData/>
  </xdr:oneCellAnchor>
  <xdr:oneCellAnchor>
    <xdr:from>
      <xdr:col>16</xdr:col>
      <xdr:colOff>0</xdr:colOff>
      <xdr:row>27</xdr:row>
      <xdr:rowOff>0</xdr:rowOff>
    </xdr:from>
    <xdr:ext cx="1859672" cy="384529"/>
    <mc:AlternateContent xmlns:mc="http://schemas.openxmlformats.org/markup-compatibility/2006" xmlns:a14="http://schemas.microsoft.com/office/drawing/2010/main">
      <mc:Choice Requires="a14">
        <xdr:sp macro="" textlink="">
          <xdr:nvSpPr>
            <xdr:cNvPr id="14" name="テキスト ボックス 13"/>
            <xdr:cNvSpPr txBox="1"/>
          </xdr:nvSpPr>
          <xdr:spPr>
            <a:xfrm>
              <a:off x="8579827" y="6074019"/>
              <a:ext cx="1859672" cy="3845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900" b="1" i="1">
                            <a:solidFill>
                              <a:schemeClr val="tx1"/>
                            </a:solidFill>
                            <a:effectLst/>
                            <a:latin typeface="Cambria Math"/>
                            <a:ea typeface="+mn-ea"/>
                            <a:cs typeface="+mn-cs"/>
                          </a:rPr>
                        </m:ctrlPr>
                      </m:sSubPr>
                      <m:e>
                        <m:r>
                          <a:rPr lang="ja-JP" altLang="ja-JP" sz="900" i="1">
                            <a:solidFill>
                              <a:schemeClr val="tx1"/>
                            </a:solidFill>
                            <a:effectLst/>
                            <a:latin typeface="Cambria Math"/>
                            <a:ea typeface="+mn-ea"/>
                            <a:cs typeface="+mn-cs"/>
                          </a:rPr>
                          <m:t>　</m:t>
                        </m:r>
                        <m:r>
                          <a:rPr lang="en-US" altLang="ja-JP" sz="900" i="1">
                            <a:solidFill>
                              <a:schemeClr val="tx1"/>
                            </a:solidFill>
                            <a:effectLst/>
                            <a:latin typeface="Cambria Math"/>
                            <a:ea typeface="+mn-ea"/>
                            <a:cs typeface="+mn-cs"/>
                          </a:rPr>
                          <m:t>𝑄</m:t>
                        </m:r>
                      </m:e>
                      <m:sub>
                        <m:r>
                          <m:rPr>
                            <m:sty m:val="p"/>
                          </m:rPr>
                          <a:rPr lang="en-US" altLang="ja-JP" sz="900">
                            <a:solidFill>
                              <a:schemeClr val="tx1"/>
                            </a:solidFill>
                            <a:effectLst/>
                            <a:latin typeface="Cambria Math"/>
                            <a:ea typeface="+mn-ea"/>
                            <a:cs typeface="+mn-cs"/>
                          </a:rPr>
                          <m:t>c</m:t>
                        </m:r>
                        <m:r>
                          <a:rPr lang="en-US" altLang="ja-JP" sz="900">
                            <a:solidFill>
                              <a:schemeClr val="tx1"/>
                            </a:solidFill>
                            <a:effectLst/>
                            <a:latin typeface="Cambria Math"/>
                            <a:ea typeface="+mn-ea"/>
                            <a:cs typeface="+mn-cs"/>
                          </a:rPr>
                          <m:t>0</m:t>
                        </m:r>
                      </m:sub>
                    </m:sSub>
                    <m:r>
                      <a:rPr lang="en-US" altLang="ja-JP" sz="900" b="1">
                        <a:solidFill>
                          <a:schemeClr val="tx1"/>
                        </a:solidFill>
                        <a:effectLst/>
                        <a:latin typeface="Cambria Math"/>
                        <a:ea typeface="+mn-ea"/>
                        <a:cs typeface="+mn-cs"/>
                      </a:rPr>
                      <m:t>=</m:t>
                    </m:r>
                    <m:sSub>
                      <m:sSubPr>
                        <m:ctrlPr>
                          <a:rPr lang="ja-JP" altLang="ja-JP" sz="900" b="1" i="1">
                            <a:solidFill>
                              <a:schemeClr val="tx1"/>
                            </a:solidFill>
                            <a:effectLst/>
                            <a:latin typeface="Cambria Math"/>
                            <a:ea typeface="+mn-ea"/>
                            <a:cs typeface="+mn-cs"/>
                          </a:rPr>
                        </m:ctrlPr>
                      </m:sSubPr>
                      <m:e>
                        <m:r>
                          <a:rPr lang="en-US" altLang="ja-JP" sz="900" i="1">
                            <a:solidFill>
                              <a:schemeClr val="tx1"/>
                            </a:solidFill>
                            <a:effectLst/>
                            <a:latin typeface="Cambria Math"/>
                            <a:ea typeface="+mn-ea"/>
                            <a:cs typeface="+mn-cs"/>
                          </a:rPr>
                          <m:t>𝑃</m:t>
                        </m:r>
                      </m:e>
                      <m:sub>
                        <m:r>
                          <m:rPr>
                            <m:sty m:val="p"/>
                          </m:rPr>
                          <a:rPr lang="en-US" altLang="ja-JP" sz="900">
                            <a:solidFill>
                              <a:schemeClr val="tx1"/>
                            </a:solidFill>
                            <a:effectLst/>
                            <a:latin typeface="Cambria Math"/>
                            <a:ea typeface="+mn-ea"/>
                            <a:cs typeface="+mn-cs"/>
                          </a:rPr>
                          <m:t>c</m:t>
                        </m:r>
                        <m:r>
                          <a:rPr lang="en-US" altLang="ja-JP" sz="900">
                            <a:solidFill>
                              <a:schemeClr val="tx1"/>
                            </a:solidFill>
                            <a:effectLst/>
                            <a:latin typeface="Cambria Math"/>
                            <a:ea typeface="+mn-ea"/>
                            <a:cs typeface="+mn-cs"/>
                          </a:rPr>
                          <m:t>0</m:t>
                        </m:r>
                      </m:sub>
                    </m:sSub>
                    <m:f>
                      <m:fPr>
                        <m:ctrlPr>
                          <a:rPr lang="ja-JP" altLang="ja-JP" sz="900" b="1" i="1">
                            <a:solidFill>
                              <a:schemeClr val="tx1"/>
                            </a:solidFill>
                            <a:effectLst/>
                            <a:latin typeface="Cambria Math"/>
                            <a:ea typeface="+mn-ea"/>
                            <a:cs typeface="+mn-cs"/>
                          </a:rPr>
                        </m:ctrlPr>
                      </m:fPr>
                      <m:num>
                        <m:r>
                          <a:rPr lang="en-US" altLang="ja-JP" sz="900">
                            <a:solidFill>
                              <a:schemeClr val="tx1"/>
                            </a:solidFill>
                            <a:effectLst/>
                            <a:latin typeface="Cambria Math"/>
                            <a:ea typeface="+mn-ea"/>
                            <a:cs typeface="+mn-cs"/>
                          </a:rPr>
                          <m:t>60</m:t>
                        </m:r>
                      </m:num>
                      <m:den>
                        <m:sSub>
                          <m:sSubPr>
                            <m:ctrlPr>
                              <a:rPr lang="ja-JP" altLang="ja-JP" sz="900" b="1" i="1">
                                <a:solidFill>
                                  <a:schemeClr val="tx1"/>
                                </a:solidFill>
                                <a:effectLst/>
                                <a:latin typeface="Cambria Math"/>
                                <a:ea typeface="+mn-ea"/>
                                <a:cs typeface="+mn-cs"/>
                              </a:rPr>
                            </m:ctrlPr>
                          </m:sSubPr>
                          <m:e>
                            <m:r>
                              <a:rPr lang="en-US" altLang="ja-JP" sz="900" i="1">
                                <a:solidFill>
                                  <a:schemeClr val="tx1"/>
                                </a:solidFill>
                                <a:effectLst/>
                                <a:latin typeface="Cambria Math"/>
                                <a:ea typeface="+mn-ea"/>
                                <a:cs typeface="+mn-cs"/>
                              </a:rPr>
                              <m:t>𝑇</m:t>
                            </m:r>
                          </m:e>
                          <m:sub>
                            <m:r>
                              <m:rPr>
                                <m:sty m:val="p"/>
                              </m:rPr>
                              <a:rPr lang="en-US" altLang="ja-JP" sz="900">
                                <a:solidFill>
                                  <a:schemeClr val="tx1"/>
                                </a:solidFill>
                                <a:effectLst/>
                                <a:latin typeface="Cambria Math"/>
                                <a:ea typeface="+mn-ea"/>
                                <a:cs typeface="+mn-cs"/>
                              </a:rPr>
                              <m:t>c</m:t>
                            </m:r>
                            <m:r>
                              <a:rPr lang="en-US" altLang="ja-JP" sz="900">
                                <a:solidFill>
                                  <a:schemeClr val="tx1"/>
                                </a:solidFill>
                                <a:effectLst/>
                                <a:latin typeface="Cambria Math"/>
                                <a:ea typeface="+mn-ea"/>
                                <a:cs typeface="+mn-cs"/>
                              </a:rPr>
                              <m:t>0</m:t>
                            </m:r>
                          </m:sub>
                        </m:sSub>
                      </m:den>
                    </m:f>
                    <m:r>
                      <a:rPr lang="en-US" altLang="ja-JP" sz="900" b="1" i="1">
                        <a:solidFill>
                          <a:schemeClr val="tx1"/>
                        </a:solidFill>
                        <a:effectLst/>
                        <a:latin typeface="Cambria Math"/>
                        <a:ea typeface="+mn-ea"/>
                        <a:cs typeface="+mn-cs"/>
                      </a:rPr>
                      <m:t>+</m:t>
                    </m:r>
                    <m:f>
                      <m:fPr>
                        <m:ctrlPr>
                          <a:rPr lang="ja-JP" altLang="ja-JP" sz="900" b="1" i="1">
                            <a:solidFill>
                              <a:schemeClr val="tx1"/>
                            </a:solidFill>
                            <a:effectLst/>
                            <a:latin typeface="Cambria Math"/>
                            <a:ea typeface="+mn-ea"/>
                            <a:cs typeface="+mn-cs"/>
                          </a:rPr>
                        </m:ctrlPr>
                      </m:fPr>
                      <m:num>
                        <m:r>
                          <a:rPr lang="en-US" altLang="ja-JP" sz="900" i="1">
                            <a:solidFill>
                              <a:schemeClr val="tx1"/>
                            </a:solidFill>
                            <a:effectLst/>
                            <a:latin typeface="Cambria Math"/>
                            <a:ea typeface="+mn-ea"/>
                            <a:cs typeface="+mn-cs"/>
                          </a:rPr>
                          <m:t>𝐶</m:t>
                        </m:r>
                        <m:d>
                          <m:dPr>
                            <m:ctrlPr>
                              <a:rPr lang="ja-JP" altLang="ja-JP" sz="900" b="1" i="1">
                                <a:solidFill>
                                  <a:schemeClr val="tx1"/>
                                </a:solidFill>
                                <a:effectLst/>
                                <a:latin typeface="Cambria Math"/>
                                <a:ea typeface="+mn-ea"/>
                                <a:cs typeface="+mn-cs"/>
                              </a:rPr>
                            </m:ctrlPr>
                          </m:dPr>
                          <m:e>
                            <m:sSub>
                              <m:sSubPr>
                                <m:ctrlPr>
                                  <a:rPr lang="ja-JP" altLang="ja-JP" sz="900" b="1" i="1">
                                    <a:solidFill>
                                      <a:schemeClr val="tx1"/>
                                    </a:solidFill>
                                    <a:effectLst/>
                                    <a:latin typeface="Cambria Math"/>
                                    <a:ea typeface="+mn-ea"/>
                                    <a:cs typeface="+mn-cs"/>
                                  </a:rPr>
                                </m:ctrlPr>
                              </m:sSubPr>
                              <m:e>
                                <m:r>
                                  <a:rPr lang="en-US" altLang="ja-JP" sz="900" i="1">
                                    <a:solidFill>
                                      <a:schemeClr val="tx1"/>
                                    </a:solidFill>
                                    <a:effectLst/>
                                    <a:latin typeface="Cambria Math"/>
                                    <a:ea typeface="+mn-ea"/>
                                    <a:cs typeface="+mn-cs"/>
                                  </a:rPr>
                                  <m:t>𝜃</m:t>
                                </m:r>
                              </m:e>
                              <m:sub>
                                <m:r>
                                  <m:rPr>
                                    <m:sty m:val="p"/>
                                  </m:rPr>
                                  <a:rPr lang="en-US" altLang="ja-JP" sz="900">
                                    <a:solidFill>
                                      <a:schemeClr val="tx1"/>
                                    </a:solidFill>
                                    <a:effectLst/>
                                    <a:latin typeface="Cambria Math"/>
                                    <a:ea typeface="+mn-ea"/>
                                    <a:cs typeface="+mn-cs"/>
                                  </a:rPr>
                                  <m:t>h</m:t>
                                </m:r>
                                <m:r>
                                  <m:rPr>
                                    <m:sty m:val="p"/>
                                  </m:rPr>
                                  <a:rPr lang="en-US" altLang="ja-JP" sz="900" b="0" i="0">
                                    <a:solidFill>
                                      <a:schemeClr val="tx1"/>
                                    </a:solidFill>
                                    <a:effectLst/>
                                    <a:latin typeface="Cambria Math"/>
                                    <a:ea typeface="+mn-ea"/>
                                    <a:cs typeface="+mn-cs"/>
                                  </a:rPr>
                                  <m:t>C</m:t>
                                </m:r>
                                <m:r>
                                  <a:rPr lang="en-US" altLang="ja-JP" sz="900">
                                    <a:solidFill>
                                      <a:schemeClr val="tx1"/>
                                    </a:solidFill>
                                    <a:effectLst/>
                                    <a:latin typeface="Cambria Math"/>
                                    <a:ea typeface="+mn-ea"/>
                                    <a:cs typeface="+mn-cs"/>
                                  </a:rPr>
                                  <m:t> </m:t>
                                </m:r>
                              </m:sub>
                            </m:sSub>
                            <m:r>
                              <a:rPr lang="en-US" altLang="ja-JP" sz="900" b="1" i="1">
                                <a:solidFill>
                                  <a:schemeClr val="tx1"/>
                                </a:solidFill>
                                <a:effectLst/>
                                <a:latin typeface="Cambria Math"/>
                                <a:ea typeface="+mn-ea"/>
                                <a:cs typeface="+mn-cs"/>
                              </a:rPr>
                              <m:t>−</m:t>
                            </m:r>
                            <m:r>
                              <a:rPr lang="en-US" altLang="ja-JP" sz="900" b="0" i="0">
                                <a:solidFill>
                                  <a:schemeClr val="tx1"/>
                                </a:solidFill>
                                <a:effectLst/>
                                <a:latin typeface="Cambria Math"/>
                                <a:ea typeface="+mn-ea"/>
                                <a:cs typeface="+mn-cs"/>
                              </a:rPr>
                              <m:t>15</m:t>
                            </m:r>
                          </m:e>
                        </m:d>
                        <m:sSub>
                          <m:sSubPr>
                            <m:ctrlPr>
                              <a:rPr lang="ja-JP" altLang="ja-JP" sz="900" b="1" i="1">
                                <a:solidFill>
                                  <a:schemeClr val="tx1"/>
                                </a:solidFill>
                                <a:effectLst/>
                                <a:latin typeface="Cambria Math"/>
                                <a:ea typeface="+mn-ea"/>
                                <a:cs typeface="+mn-cs"/>
                              </a:rPr>
                            </m:ctrlPr>
                          </m:sSubPr>
                          <m:e>
                            <m:r>
                              <a:rPr lang="en-US" altLang="ja-JP" sz="900" i="1">
                                <a:solidFill>
                                  <a:schemeClr val="tx1"/>
                                </a:solidFill>
                                <a:effectLst/>
                                <a:latin typeface="Cambria Math"/>
                                <a:ea typeface="+mn-ea"/>
                                <a:cs typeface="+mn-cs"/>
                              </a:rPr>
                              <m:t>𝑊</m:t>
                            </m:r>
                          </m:e>
                          <m:sub>
                            <m:r>
                              <m:rPr>
                                <m:sty m:val="p"/>
                              </m:rPr>
                              <a:rPr lang="en-US" altLang="ja-JP" sz="900">
                                <a:solidFill>
                                  <a:schemeClr val="tx1"/>
                                </a:solidFill>
                                <a:effectLst/>
                                <a:latin typeface="Cambria Math"/>
                                <a:ea typeface="+mn-ea"/>
                                <a:cs typeface="+mn-cs"/>
                              </a:rPr>
                              <m:t>c</m:t>
                            </m:r>
                          </m:sub>
                        </m:sSub>
                      </m:num>
                      <m:den>
                        <m:r>
                          <a:rPr lang="en-US" altLang="ja-JP" sz="900">
                            <a:solidFill>
                              <a:schemeClr val="tx1"/>
                            </a:solidFill>
                            <a:effectLst/>
                            <a:latin typeface="Cambria Math"/>
                            <a:ea typeface="+mn-ea"/>
                            <a:cs typeface="+mn-cs"/>
                          </a:rPr>
                          <m:t>3600</m:t>
                        </m:r>
                      </m:den>
                    </m:f>
                  </m:oMath>
                </m:oMathPara>
              </a14:m>
              <a:endParaRPr kumimoji="1" lang="ja-JP" altLang="en-US" sz="900"/>
            </a:p>
          </xdr:txBody>
        </xdr:sp>
      </mc:Choice>
      <mc:Fallback xmlns="">
        <xdr:sp macro="" textlink="">
          <xdr:nvSpPr>
            <xdr:cNvPr id="14" name="テキスト ボックス 13"/>
            <xdr:cNvSpPr txBox="1"/>
          </xdr:nvSpPr>
          <xdr:spPr>
            <a:xfrm>
              <a:off x="8579827" y="6074019"/>
              <a:ext cx="1859672" cy="3845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ja-JP" altLang="ja-JP" sz="900" b="1" i="0">
                  <a:solidFill>
                    <a:schemeClr val="tx1"/>
                  </a:solidFill>
                  <a:effectLst/>
                  <a:latin typeface="Cambria Math"/>
                  <a:ea typeface="+mn-ea"/>
                  <a:cs typeface="+mn-cs"/>
                </a:rPr>
                <a:t>〖</a:t>
              </a:r>
              <a:r>
                <a:rPr lang="ja-JP" altLang="ja-JP" sz="900" i="0">
                  <a:solidFill>
                    <a:schemeClr val="tx1"/>
                  </a:solidFill>
                  <a:effectLst/>
                  <a:latin typeface="Cambria Math"/>
                  <a:ea typeface="+mn-ea"/>
                  <a:cs typeface="+mn-cs"/>
                </a:rPr>
                <a:t>　</a:t>
              </a:r>
              <a:r>
                <a:rPr lang="en-US" altLang="ja-JP" sz="900" i="0">
                  <a:solidFill>
                    <a:schemeClr val="tx1"/>
                  </a:solidFill>
                  <a:effectLst/>
                  <a:latin typeface="Cambria Math"/>
                  <a:ea typeface="+mn-ea"/>
                  <a:cs typeface="+mn-cs"/>
                </a:rPr>
                <a:t>𝑄</a:t>
              </a:r>
              <a:r>
                <a:rPr lang="ja-JP" altLang="ja-JP" sz="900" b="1" i="0">
                  <a:solidFill>
                    <a:schemeClr val="tx1"/>
                  </a:solidFill>
                  <a:effectLst/>
                  <a:latin typeface="Cambria Math"/>
                  <a:ea typeface="+mn-ea"/>
                  <a:cs typeface="+mn-cs"/>
                </a:rPr>
                <a:t>〗_</a:t>
              </a:r>
              <a:r>
                <a:rPr lang="en-US" altLang="ja-JP" sz="900" i="0">
                  <a:solidFill>
                    <a:schemeClr val="tx1"/>
                  </a:solidFill>
                  <a:effectLst/>
                  <a:latin typeface="Cambria Math"/>
                  <a:ea typeface="+mn-ea"/>
                  <a:cs typeface="+mn-cs"/>
                </a:rPr>
                <a:t>c0</a:t>
              </a:r>
              <a:r>
                <a:rPr lang="en-US" altLang="ja-JP" sz="900" b="1" i="0">
                  <a:solidFill>
                    <a:schemeClr val="tx1"/>
                  </a:solidFill>
                  <a:effectLst/>
                  <a:latin typeface="Cambria Math"/>
                  <a:ea typeface="+mn-ea"/>
                  <a:cs typeface="+mn-cs"/>
                </a:rPr>
                <a:t>=</a:t>
              </a:r>
              <a:r>
                <a:rPr lang="en-US" altLang="ja-JP" sz="900" i="0">
                  <a:solidFill>
                    <a:schemeClr val="tx1"/>
                  </a:solidFill>
                  <a:effectLst/>
                  <a:latin typeface="Cambria Math"/>
                  <a:ea typeface="+mn-ea"/>
                  <a:cs typeface="+mn-cs"/>
                </a:rPr>
                <a:t>𝑃</a:t>
              </a:r>
              <a:r>
                <a:rPr lang="ja-JP" altLang="ja-JP" sz="900" b="1" i="0">
                  <a:solidFill>
                    <a:schemeClr val="tx1"/>
                  </a:solidFill>
                  <a:effectLst/>
                  <a:latin typeface="Cambria Math"/>
                  <a:ea typeface="+mn-ea"/>
                  <a:cs typeface="+mn-cs"/>
                </a:rPr>
                <a:t>_</a:t>
              </a:r>
              <a:r>
                <a:rPr lang="en-US" altLang="ja-JP" sz="900" i="0">
                  <a:solidFill>
                    <a:schemeClr val="tx1"/>
                  </a:solidFill>
                  <a:effectLst/>
                  <a:latin typeface="Cambria Math"/>
                  <a:ea typeface="+mn-ea"/>
                  <a:cs typeface="+mn-cs"/>
                </a:rPr>
                <a:t>c0</a:t>
              </a:r>
              <a:r>
                <a:rPr lang="ja-JP" altLang="ja-JP" sz="900" b="1" i="0">
                  <a:solidFill>
                    <a:schemeClr val="tx1"/>
                  </a:solidFill>
                  <a:effectLst/>
                  <a:latin typeface="Cambria Math"/>
                  <a:ea typeface="+mn-ea"/>
                  <a:cs typeface="+mn-cs"/>
                </a:rPr>
                <a:t> </a:t>
              </a:r>
              <a:r>
                <a:rPr lang="en-US" altLang="ja-JP" sz="900" i="0">
                  <a:solidFill>
                    <a:schemeClr val="tx1"/>
                  </a:solidFill>
                  <a:effectLst/>
                  <a:latin typeface="Cambria Math"/>
                  <a:ea typeface="+mn-ea"/>
                  <a:cs typeface="+mn-cs"/>
                </a:rPr>
                <a:t> 60</a:t>
              </a:r>
              <a:r>
                <a:rPr lang="ja-JP" altLang="ja-JP" sz="900" b="1" i="0">
                  <a:solidFill>
                    <a:schemeClr val="tx1"/>
                  </a:solidFill>
                  <a:effectLst/>
                  <a:latin typeface="Cambria Math"/>
                  <a:ea typeface="+mn-ea"/>
                  <a:cs typeface="+mn-cs"/>
                </a:rPr>
                <a:t>/</a:t>
              </a:r>
              <a:r>
                <a:rPr lang="en-US" altLang="ja-JP" sz="900" i="0">
                  <a:solidFill>
                    <a:schemeClr val="tx1"/>
                  </a:solidFill>
                  <a:effectLst/>
                  <a:latin typeface="Cambria Math"/>
                  <a:ea typeface="+mn-ea"/>
                  <a:cs typeface="+mn-cs"/>
                </a:rPr>
                <a:t>𝑇</a:t>
              </a:r>
              <a:r>
                <a:rPr lang="ja-JP" altLang="ja-JP" sz="900" b="1" i="0">
                  <a:solidFill>
                    <a:schemeClr val="tx1"/>
                  </a:solidFill>
                  <a:effectLst/>
                  <a:latin typeface="Cambria Math"/>
                  <a:ea typeface="+mn-ea"/>
                  <a:cs typeface="+mn-cs"/>
                </a:rPr>
                <a:t>_</a:t>
              </a:r>
              <a:r>
                <a:rPr lang="en-US" altLang="ja-JP" sz="900" i="0">
                  <a:solidFill>
                    <a:schemeClr val="tx1"/>
                  </a:solidFill>
                  <a:effectLst/>
                  <a:latin typeface="Cambria Math"/>
                  <a:ea typeface="+mn-ea"/>
                  <a:cs typeface="+mn-cs"/>
                </a:rPr>
                <a:t>c0</a:t>
              </a:r>
              <a:r>
                <a:rPr lang="en-US" altLang="ja-JP" sz="900" b="1" i="0">
                  <a:solidFill>
                    <a:schemeClr val="tx1"/>
                  </a:solidFill>
                  <a:effectLst/>
                  <a:latin typeface="Cambria Math"/>
                  <a:ea typeface="+mn-ea"/>
                  <a:cs typeface="+mn-cs"/>
                </a:rPr>
                <a:t> +</a:t>
              </a:r>
              <a:r>
                <a:rPr lang="ja-JP" altLang="ja-JP" sz="900" b="1" i="0">
                  <a:solidFill>
                    <a:schemeClr val="tx1"/>
                  </a:solidFill>
                  <a:effectLst/>
                  <a:latin typeface="Cambria Math"/>
                  <a:ea typeface="+mn-ea"/>
                  <a:cs typeface="+mn-cs"/>
                </a:rPr>
                <a:t>(</a:t>
              </a:r>
              <a:r>
                <a:rPr lang="en-US" altLang="ja-JP" sz="900" i="0">
                  <a:solidFill>
                    <a:schemeClr val="tx1"/>
                  </a:solidFill>
                  <a:effectLst/>
                  <a:latin typeface="Cambria Math"/>
                  <a:ea typeface="+mn-ea"/>
                  <a:cs typeface="+mn-cs"/>
                </a:rPr>
                <a:t>𝐶</a:t>
              </a:r>
              <a:r>
                <a:rPr lang="ja-JP" altLang="ja-JP" sz="900" b="1" i="0">
                  <a:solidFill>
                    <a:schemeClr val="tx1"/>
                  </a:solidFill>
                  <a:effectLst/>
                  <a:latin typeface="Cambria Math"/>
                  <a:ea typeface="+mn-ea"/>
                  <a:cs typeface="+mn-cs"/>
                </a:rPr>
                <a:t>(</a:t>
              </a:r>
              <a:r>
                <a:rPr lang="en-US" altLang="ja-JP" sz="900" i="0">
                  <a:solidFill>
                    <a:schemeClr val="tx1"/>
                  </a:solidFill>
                  <a:effectLst/>
                  <a:latin typeface="Cambria Math"/>
                  <a:ea typeface="+mn-ea"/>
                  <a:cs typeface="+mn-cs"/>
                </a:rPr>
                <a:t>𝜃</a:t>
              </a:r>
              <a:r>
                <a:rPr lang="ja-JP" altLang="ja-JP" sz="900" b="1" i="0">
                  <a:solidFill>
                    <a:schemeClr val="tx1"/>
                  </a:solidFill>
                  <a:effectLst/>
                  <a:latin typeface="Cambria Math"/>
                  <a:ea typeface="+mn-ea"/>
                  <a:cs typeface="+mn-cs"/>
                </a:rPr>
                <a:t>_(</a:t>
              </a:r>
              <a:r>
                <a:rPr lang="en-US" altLang="ja-JP" sz="900" i="0">
                  <a:solidFill>
                    <a:schemeClr val="tx1"/>
                  </a:solidFill>
                  <a:effectLst/>
                  <a:latin typeface="Cambria Math"/>
                  <a:ea typeface="+mn-ea"/>
                  <a:cs typeface="+mn-cs"/>
                </a:rPr>
                <a:t>h</a:t>
              </a:r>
              <a:r>
                <a:rPr lang="en-US" altLang="ja-JP" sz="900" b="0" i="0">
                  <a:solidFill>
                    <a:schemeClr val="tx1"/>
                  </a:solidFill>
                  <a:effectLst/>
                  <a:latin typeface="Cambria Math"/>
                  <a:ea typeface="+mn-ea"/>
                  <a:cs typeface="+mn-cs"/>
                </a:rPr>
                <a:t>C</a:t>
              </a:r>
              <a:r>
                <a:rPr lang="en-US" altLang="ja-JP" sz="900" i="0">
                  <a:solidFill>
                    <a:schemeClr val="tx1"/>
                  </a:solidFill>
                  <a:effectLst/>
                  <a:latin typeface="Cambria Math"/>
                  <a:ea typeface="+mn-ea"/>
                  <a:cs typeface="+mn-cs"/>
                </a:rPr>
                <a:t> </a:t>
              </a:r>
              <a:r>
                <a:rPr lang="ja-JP" altLang="ja-JP" sz="900" b="1" i="0">
                  <a:solidFill>
                    <a:schemeClr val="tx1"/>
                  </a:solidFill>
                  <a:effectLst/>
                  <a:latin typeface="Cambria Math"/>
                  <a:ea typeface="+mn-ea"/>
                  <a:cs typeface="+mn-cs"/>
                </a:rPr>
                <a:t>)</a:t>
              </a:r>
              <a:r>
                <a:rPr lang="en-US" altLang="ja-JP" sz="900" b="1" i="0">
                  <a:solidFill>
                    <a:schemeClr val="tx1"/>
                  </a:solidFill>
                  <a:effectLst/>
                  <a:latin typeface="Cambria Math"/>
                  <a:ea typeface="+mn-ea"/>
                  <a:cs typeface="+mn-cs"/>
                </a:rPr>
                <a:t>−</a:t>
              </a:r>
              <a:r>
                <a:rPr lang="en-US" altLang="ja-JP" sz="900" b="0" i="0">
                  <a:solidFill>
                    <a:schemeClr val="tx1"/>
                  </a:solidFill>
                  <a:effectLst/>
                  <a:latin typeface="Cambria Math"/>
                  <a:ea typeface="+mn-ea"/>
                  <a:cs typeface="+mn-cs"/>
                </a:rPr>
                <a:t>15</a:t>
              </a:r>
              <a:r>
                <a:rPr lang="en-US" altLang="ja-JP" sz="900" b="1" i="0">
                  <a:solidFill>
                    <a:schemeClr val="tx1"/>
                  </a:solidFill>
                  <a:effectLst/>
                  <a:latin typeface="Cambria Math"/>
                  <a:ea typeface="+mn-ea"/>
                  <a:cs typeface="+mn-cs"/>
                </a:rPr>
                <a:t>)</a:t>
              </a:r>
              <a:r>
                <a:rPr lang="ja-JP" altLang="ja-JP" sz="900" b="1" i="0">
                  <a:solidFill>
                    <a:schemeClr val="tx1"/>
                  </a:solidFill>
                  <a:effectLst/>
                  <a:latin typeface="Cambria Math"/>
                  <a:ea typeface="+mn-ea"/>
                  <a:cs typeface="+mn-cs"/>
                </a:rPr>
                <a:t> </a:t>
              </a:r>
              <a:r>
                <a:rPr lang="en-US" altLang="ja-JP" sz="900" i="0">
                  <a:solidFill>
                    <a:schemeClr val="tx1"/>
                  </a:solidFill>
                  <a:effectLst/>
                  <a:latin typeface="Cambria Math"/>
                  <a:ea typeface="+mn-ea"/>
                  <a:cs typeface="+mn-cs"/>
                </a:rPr>
                <a:t>𝑊</a:t>
              </a:r>
              <a:r>
                <a:rPr lang="ja-JP" altLang="ja-JP" sz="900" b="1" i="0">
                  <a:solidFill>
                    <a:schemeClr val="tx1"/>
                  </a:solidFill>
                  <a:effectLst/>
                  <a:latin typeface="Cambria Math"/>
                  <a:ea typeface="+mn-ea"/>
                  <a:cs typeface="+mn-cs"/>
                </a:rPr>
                <a:t>_</a:t>
              </a:r>
              <a:r>
                <a:rPr lang="en-US" altLang="ja-JP" sz="900" i="0">
                  <a:solidFill>
                    <a:schemeClr val="tx1"/>
                  </a:solidFill>
                  <a:effectLst/>
                  <a:latin typeface="Cambria Math"/>
                  <a:ea typeface="+mn-ea"/>
                  <a:cs typeface="+mn-cs"/>
                </a:rPr>
                <a:t>c</a:t>
              </a:r>
              <a:r>
                <a:rPr lang="ja-JP" altLang="ja-JP" sz="900" b="1" i="0">
                  <a:solidFill>
                    <a:schemeClr val="tx1"/>
                  </a:solidFill>
                  <a:effectLst/>
                  <a:latin typeface="Cambria Math"/>
                  <a:ea typeface="+mn-ea"/>
                  <a:cs typeface="+mn-cs"/>
                </a:rPr>
                <a:t>)/</a:t>
              </a:r>
              <a:r>
                <a:rPr lang="en-US" altLang="ja-JP" sz="900" i="0">
                  <a:solidFill>
                    <a:schemeClr val="tx1"/>
                  </a:solidFill>
                  <a:effectLst/>
                  <a:latin typeface="Cambria Math"/>
                  <a:ea typeface="+mn-ea"/>
                  <a:cs typeface="+mn-cs"/>
                </a:rPr>
                <a:t>3600</a:t>
              </a:r>
              <a:endParaRPr kumimoji="1" lang="ja-JP" altLang="en-US" sz="900"/>
            </a:p>
          </xdr:txBody>
        </xdr:sp>
      </mc:Fallback>
    </mc:AlternateContent>
    <xdr:clientData/>
  </xdr:oneCellAnchor>
  <mc:AlternateContent xmlns:mc="http://schemas.openxmlformats.org/markup-compatibility/2006">
    <mc:Choice xmlns:a14="http://schemas.microsoft.com/office/drawing/2010/main" Requires="a14">
      <xdr:twoCellAnchor editAs="oneCell">
        <xdr:from>
          <xdr:col>1</xdr:col>
          <xdr:colOff>117230</xdr:colOff>
          <xdr:row>7</xdr:row>
          <xdr:rowOff>219808</xdr:rowOff>
        </xdr:from>
        <xdr:to>
          <xdr:col>7</xdr:col>
          <xdr:colOff>16565</xdr:colOff>
          <xdr:row>9</xdr:row>
          <xdr:rowOff>173934</xdr:rowOff>
        </xdr:to>
        <xdr:pic>
          <xdr:nvPicPr>
            <xdr:cNvPr id="15" name="図 63"/>
            <xdr:cNvPicPr>
              <a:picLocks noChangeAspect="1" noChangeArrowheads="1"/>
              <a:extLst>
                <a:ext uri="{84589F7E-364E-4C9E-8A38-B11213B215E9}">
                  <a14:cameraTool cellRange="消費立式" spid="_x0000_s13405"/>
                </a:ext>
              </a:extLst>
            </xdr:cNvPicPr>
          </xdr:nvPicPr>
          <xdr:blipFill>
            <a:blip xmlns:r="http://schemas.openxmlformats.org/officeDocument/2006/relationships" r:embed="rId1"/>
            <a:srcRect/>
            <a:stretch>
              <a:fillRect/>
            </a:stretch>
          </xdr:blipFill>
          <xdr:spPr bwMode="auto">
            <a:xfrm>
              <a:off x="837817" y="2249047"/>
              <a:ext cx="3543683" cy="492496"/>
            </a:xfrm>
            <a:prstGeom prst="rect">
              <a:avLst/>
            </a:prstGeom>
            <a:noFill/>
            <a:ln w="9525">
              <a:noFill/>
              <a:miter lim="800000"/>
              <a:headEnd/>
              <a:tailEnd/>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xdr:colOff>
          <xdr:row>27</xdr:row>
          <xdr:rowOff>1</xdr:rowOff>
        </xdr:from>
        <xdr:to>
          <xdr:col>4</xdr:col>
          <xdr:colOff>11907</xdr:colOff>
          <xdr:row>28</xdr:row>
          <xdr:rowOff>160734</xdr:rowOff>
        </xdr:to>
        <xdr:pic>
          <xdr:nvPicPr>
            <xdr:cNvPr id="20" name="図 63"/>
            <xdr:cNvPicPr>
              <a:picLocks noChangeAspect="1" noChangeArrowheads="1"/>
              <a:extLst>
                <a:ext uri="{84589F7E-364E-4C9E-8A38-B11213B215E9}">
                  <a14:cameraTool cellRange="消費無処式" spid="_x0000_s13406"/>
                </a:ext>
              </a:extLst>
            </xdr:cNvPicPr>
          </xdr:nvPicPr>
          <xdr:blipFill>
            <a:blip xmlns:r="http://schemas.openxmlformats.org/officeDocument/2006/relationships" r:embed="rId2"/>
            <a:srcRect/>
            <a:stretch>
              <a:fillRect/>
            </a:stretch>
          </xdr:blipFill>
          <xdr:spPr bwMode="auto">
            <a:xfrm>
              <a:off x="666751" y="6048376"/>
              <a:ext cx="2012156" cy="351233"/>
            </a:xfrm>
            <a:prstGeom prst="rect">
              <a:avLst/>
            </a:prstGeom>
            <a:noFill/>
            <a:ln w="9525">
              <a:noFill/>
              <a:miter lim="800000"/>
              <a:headEnd/>
              <a:tailEnd/>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645763</xdr:colOff>
          <xdr:row>10</xdr:row>
          <xdr:rowOff>174355</xdr:rowOff>
        </xdr:from>
        <xdr:to>
          <xdr:col>2</xdr:col>
          <xdr:colOff>73210</xdr:colOff>
          <xdr:row>11</xdr:row>
          <xdr:rowOff>209747</xdr:rowOff>
        </xdr:to>
        <xdr:pic>
          <xdr:nvPicPr>
            <xdr:cNvPr id="24" name="図 63"/>
            <xdr:cNvPicPr>
              <a:picLocks noChangeAspect="1" noChangeArrowheads="1"/>
              <a:extLst>
                <a:ext uri="{84589F7E-364E-4C9E-8A38-B11213B215E9}">
                  <a14:cameraTool cellRange="温記号" spid="_x0000_s13407"/>
                </a:ext>
              </a:extLst>
            </xdr:cNvPicPr>
          </xdr:nvPicPr>
          <xdr:blipFill>
            <a:blip xmlns:r="http://schemas.openxmlformats.org/officeDocument/2006/relationships" r:embed="rId3"/>
            <a:srcRect/>
            <a:stretch>
              <a:fillRect/>
            </a:stretch>
          </xdr:blipFill>
          <xdr:spPr bwMode="auto">
            <a:xfrm>
              <a:off x="645763" y="2482957"/>
              <a:ext cx="731888" cy="254951"/>
            </a:xfrm>
            <a:prstGeom prst="rect">
              <a:avLst/>
            </a:prstGeom>
            <a:noFill/>
            <a:ln w="9525">
              <a:noFill/>
              <a:miter lim="800000"/>
              <a:headEnd/>
              <a:tailEnd/>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154983</xdr:colOff>
          <xdr:row>10</xdr:row>
          <xdr:rowOff>180813</xdr:rowOff>
        </xdr:from>
        <xdr:to>
          <xdr:col>8</xdr:col>
          <xdr:colOff>305684</xdr:colOff>
          <xdr:row>11</xdr:row>
          <xdr:rowOff>216205</xdr:rowOff>
        </xdr:to>
        <xdr:pic>
          <xdr:nvPicPr>
            <xdr:cNvPr id="25" name="図 63"/>
            <xdr:cNvPicPr>
              <a:picLocks noChangeAspect="1" noChangeArrowheads="1"/>
              <a:extLst>
                <a:ext uri="{84589F7E-364E-4C9E-8A38-B11213B215E9}">
                  <a14:cameraTool cellRange="温記号" spid="_x0000_s13408"/>
                </a:ext>
              </a:extLst>
            </xdr:cNvPicPr>
          </xdr:nvPicPr>
          <xdr:blipFill>
            <a:blip xmlns:r="http://schemas.openxmlformats.org/officeDocument/2006/relationships" r:embed="rId4"/>
            <a:srcRect/>
            <a:stretch>
              <a:fillRect/>
            </a:stretch>
          </xdr:blipFill>
          <xdr:spPr bwMode="auto">
            <a:xfrm>
              <a:off x="4513881" y="2489415"/>
              <a:ext cx="731888" cy="254951"/>
            </a:xfrm>
            <a:prstGeom prst="rect">
              <a:avLst/>
            </a:prstGeom>
            <a:noFill/>
            <a:ln w="9525">
              <a:noFill/>
              <a:miter lim="800000"/>
              <a:headEnd/>
              <a:tailEnd/>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645763</xdr:colOff>
          <xdr:row>30</xdr:row>
          <xdr:rowOff>180814</xdr:rowOff>
        </xdr:from>
        <xdr:to>
          <xdr:col>2</xdr:col>
          <xdr:colOff>73210</xdr:colOff>
          <xdr:row>31</xdr:row>
          <xdr:rowOff>216205</xdr:rowOff>
        </xdr:to>
        <xdr:pic>
          <xdr:nvPicPr>
            <xdr:cNvPr id="26" name="図 63"/>
            <xdr:cNvPicPr>
              <a:picLocks noChangeAspect="1" noChangeArrowheads="1"/>
              <a:extLst>
                <a:ext uri="{84589F7E-364E-4C9E-8A38-B11213B215E9}">
                  <a14:cameraTool cellRange="温記号" spid="_x0000_s13409"/>
                </a:ext>
              </a:extLst>
            </xdr:cNvPicPr>
          </xdr:nvPicPr>
          <xdr:blipFill>
            <a:blip xmlns:r="http://schemas.openxmlformats.org/officeDocument/2006/relationships" r:embed="rId5"/>
            <a:srcRect/>
            <a:stretch>
              <a:fillRect/>
            </a:stretch>
          </xdr:blipFill>
          <xdr:spPr bwMode="auto">
            <a:xfrm>
              <a:off x="645763" y="6441483"/>
              <a:ext cx="731888" cy="254951"/>
            </a:xfrm>
            <a:prstGeom prst="rect">
              <a:avLst/>
            </a:prstGeom>
            <a:noFill/>
            <a:ln w="9525">
              <a:noFill/>
              <a:miter lim="800000"/>
              <a:headEnd/>
              <a:tailEnd/>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364856</xdr:colOff>
          <xdr:row>30</xdr:row>
          <xdr:rowOff>177585</xdr:rowOff>
        </xdr:from>
        <xdr:to>
          <xdr:col>7</xdr:col>
          <xdr:colOff>325058</xdr:colOff>
          <xdr:row>31</xdr:row>
          <xdr:rowOff>212976</xdr:rowOff>
        </xdr:to>
        <xdr:pic>
          <xdr:nvPicPr>
            <xdr:cNvPr id="27" name="図 63"/>
            <xdr:cNvPicPr>
              <a:picLocks noChangeAspect="1" noChangeArrowheads="1"/>
              <a:extLst>
                <a:ext uri="{84589F7E-364E-4C9E-8A38-B11213B215E9}">
                  <a14:cameraTool cellRange="温記号" spid="_x0000_s13410"/>
                </a:ext>
              </a:extLst>
            </xdr:cNvPicPr>
          </xdr:nvPicPr>
          <xdr:blipFill>
            <a:blip xmlns:r="http://schemas.openxmlformats.org/officeDocument/2006/relationships" r:embed="rId6"/>
            <a:srcRect/>
            <a:stretch>
              <a:fillRect/>
            </a:stretch>
          </xdr:blipFill>
          <xdr:spPr bwMode="auto">
            <a:xfrm>
              <a:off x="3952068" y="6438254"/>
              <a:ext cx="731888" cy="254951"/>
            </a:xfrm>
            <a:prstGeom prst="rect">
              <a:avLst/>
            </a:prstGeom>
            <a:noFill/>
            <a:ln w="9525">
              <a:noFill/>
              <a:miter lim="800000"/>
              <a:headEnd/>
              <a:tailEnd/>
            </a:ln>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2</xdr:col>
      <xdr:colOff>114300</xdr:colOff>
      <xdr:row>22</xdr:row>
      <xdr:rowOff>85725</xdr:rowOff>
    </xdr:from>
    <xdr:to>
      <xdr:col>4</xdr:col>
      <xdr:colOff>219075</xdr:colOff>
      <xdr:row>22</xdr:row>
      <xdr:rowOff>304800</xdr:rowOff>
    </xdr:to>
    <xdr:pic>
      <xdr:nvPicPr>
        <xdr:cNvPr id="1277" name="Picture 1"/>
        <xdr:cNvPicPr>
          <a:picLocks noChangeAspect="1" noChangeArrowheads="1"/>
        </xdr:cNvPicPr>
      </xdr:nvPicPr>
      <xdr:blipFill>
        <a:blip xmlns:r="http://schemas.openxmlformats.org/officeDocument/2006/relationships" r:embed="rId1">
          <a:lum bright="-26000" contrast="58000"/>
          <a:extLst>
            <a:ext uri="{28A0092B-C50C-407E-A947-70E740481C1C}">
              <a14:useLocalDpi xmlns:a14="http://schemas.microsoft.com/office/drawing/2010/main" val="0"/>
            </a:ext>
          </a:extLst>
        </a:blip>
        <a:srcRect/>
        <a:stretch>
          <a:fillRect/>
        </a:stretch>
      </xdr:blipFill>
      <xdr:spPr bwMode="auto">
        <a:xfrm>
          <a:off x="1428750" y="5305425"/>
          <a:ext cx="17335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9403;&#27743;/&#38651;&#21270;&#21416;&#25151;&#22577;&#21578;&#26360;/&#12460;&#12473;&#20849;&#36890;/20170207&#25552;&#20986;/&#12525;&#12483;&#12463;&#28961;&#12375;/&#26989;&#21209;&#29992;&#21416;&#25151;&#27231;&#22120;&#31561;&#24615;&#33021;&#28204;&#23450;&#32080;&#26524;(11&#65393;&#65437;&#65408;&#65438;&#65392;&#65398;&#65395;&#65437;&#65408;&#65392;&#27927;&#27972;&#27231;&#12394;&#12393;_&#24467;&#26469;&#34920;&#32025;)17.1.2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1.定格消費電力"/>
      <sheetName val="3.立上り性能A"/>
      <sheetName val="3.立上り性能B"/>
      <sheetName val="4.処理能力"/>
      <sheetName val="5.消費電力量"/>
      <sheetName val="6.給湯量"/>
    </sheetNames>
    <sheetDataSet>
      <sheetData sheetId="0"/>
      <sheetData sheetId="1"/>
      <sheetData sheetId="2"/>
      <sheetData sheetId="3">
        <row r="32">
          <cell r="L32" t="str">
            <v>立給湯</v>
          </cell>
        </row>
      </sheetData>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
  <sheetViews>
    <sheetView tabSelected="1" view="pageBreakPreview" zoomScaleNormal="100" zoomScaleSheetLayoutView="100" workbookViewId="0">
      <selection activeCell="H14" sqref="H14:I14"/>
    </sheetView>
  </sheetViews>
  <sheetFormatPr defaultRowHeight="13.5"/>
  <cols>
    <col min="1" max="1" width="13.625" style="4" customWidth="1"/>
    <col min="2" max="2" width="12.625" style="4" customWidth="1"/>
    <col min="3" max="3" width="3.75" style="4" customWidth="1"/>
    <col min="4" max="4" width="5.5" style="4" customWidth="1"/>
    <col min="5" max="5" width="10.5" style="4" customWidth="1"/>
    <col min="6" max="6" width="5.5" style="4" customWidth="1"/>
    <col min="7" max="7" width="7.625" style="4" customWidth="1"/>
    <col min="8" max="8" width="7.875" style="4" customWidth="1"/>
    <col min="9" max="9" width="7" style="4" customWidth="1"/>
    <col min="10" max="10" width="8" style="4" customWidth="1"/>
    <col min="11" max="11" width="7.125" style="4" customWidth="1"/>
    <col min="12" max="12" width="5.625" style="4" customWidth="1"/>
    <col min="13" max="13" width="25.625" style="4" customWidth="1"/>
    <col min="14" max="14" width="10.875" style="4" customWidth="1"/>
    <col min="15" max="17" width="8.875" style="181" customWidth="1"/>
    <col min="18" max="18" width="24.625" style="181" customWidth="1"/>
    <col min="19" max="19" width="20.125" style="4" bestFit="1" customWidth="1"/>
    <col min="20" max="16384" width="9" style="4"/>
  </cols>
  <sheetData>
    <row r="1" spans="1:20" ht="14.25" thickBot="1">
      <c r="A1" s="287"/>
      <c r="B1" s="287"/>
      <c r="C1" s="287"/>
      <c r="D1" s="287"/>
      <c r="E1" s="287"/>
      <c r="F1" s="226"/>
      <c r="G1" s="288"/>
      <c r="H1" s="226"/>
      <c r="I1" s="288"/>
      <c r="J1" s="445"/>
      <c r="K1" s="445"/>
    </row>
    <row r="2" spans="1:20" ht="19.5" customHeight="1" thickTop="1" thickBot="1">
      <c r="A2" s="466" t="s">
        <v>271</v>
      </c>
      <c r="B2" s="467"/>
      <c r="C2" s="467"/>
      <c r="D2" s="467"/>
      <c r="E2" s="467"/>
      <c r="F2" s="467"/>
      <c r="G2" s="467"/>
      <c r="H2" s="467"/>
      <c r="I2" s="467"/>
      <c r="J2" s="467"/>
      <c r="K2" s="468"/>
    </row>
    <row r="3" spans="1:20" ht="21" customHeight="1" thickTop="1">
      <c r="A3" s="480" t="s">
        <v>27</v>
      </c>
      <c r="B3" s="471" t="s">
        <v>171</v>
      </c>
      <c r="C3" s="472"/>
      <c r="D3" s="472"/>
      <c r="E3" s="472"/>
      <c r="F3" s="472"/>
      <c r="G3" s="472"/>
      <c r="H3" s="473"/>
      <c r="I3" s="118" t="s">
        <v>194</v>
      </c>
      <c r="J3" s="469"/>
      <c r="K3" s="470"/>
    </row>
    <row r="4" spans="1:20" ht="20.25" customHeight="1">
      <c r="A4" s="481"/>
      <c r="B4" s="474"/>
      <c r="C4" s="475"/>
      <c r="D4" s="475"/>
      <c r="E4" s="475"/>
      <c r="F4" s="475"/>
      <c r="G4" s="475"/>
      <c r="H4" s="476"/>
      <c r="I4" s="119" t="s">
        <v>31</v>
      </c>
      <c r="J4" s="464"/>
      <c r="K4" s="465"/>
    </row>
    <row r="5" spans="1:20" ht="27" customHeight="1">
      <c r="A5" s="120" t="s">
        <v>28</v>
      </c>
      <c r="B5" s="482"/>
      <c r="C5" s="483"/>
      <c r="D5" s="483"/>
      <c r="E5" s="483"/>
      <c r="F5" s="484"/>
      <c r="G5" s="351" t="s">
        <v>1</v>
      </c>
      <c r="H5" s="381"/>
      <c r="I5" s="382"/>
      <c r="J5" s="382"/>
      <c r="K5" s="383"/>
    </row>
    <row r="6" spans="1:20" ht="27" customHeight="1" thickBot="1">
      <c r="A6" s="120" t="s">
        <v>0</v>
      </c>
      <c r="B6" s="477"/>
      <c r="C6" s="478"/>
      <c r="D6" s="478"/>
      <c r="E6" s="478"/>
      <c r="F6" s="479"/>
      <c r="G6" s="352"/>
      <c r="H6" s="384"/>
      <c r="I6" s="385"/>
      <c r="J6" s="385"/>
      <c r="K6" s="386"/>
    </row>
    <row r="7" spans="1:20" s="147" customFormat="1" ht="22.15" customHeight="1">
      <c r="A7" s="223" t="s">
        <v>2</v>
      </c>
      <c r="B7" s="387"/>
      <c r="C7" s="388"/>
      <c r="D7" s="388"/>
      <c r="E7" s="388"/>
      <c r="F7" s="389"/>
      <c r="G7" s="452" t="s">
        <v>8</v>
      </c>
      <c r="H7" s="446"/>
      <c r="I7" s="447"/>
      <c r="J7" s="447"/>
      <c r="K7" s="448"/>
      <c r="O7" s="182"/>
      <c r="P7" s="182"/>
      <c r="Q7" s="182"/>
      <c r="R7" s="182"/>
    </row>
    <row r="8" spans="1:20" s="147" customFormat="1" ht="19.5" customHeight="1">
      <c r="A8" s="224" t="s">
        <v>32</v>
      </c>
      <c r="B8" s="148"/>
      <c r="C8" s="331" t="s">
        <v>33</v>
      </c>
      <c r="D8" s="331"/>
      <c r="E8" s="462"/>
      <c r="F8" s="463"/>
      <c r="G8" s="453"/>
      <c r="H8" s="449"/>
      <c r="I8" s="450"/>
      <c r="J8" s="450"/>
      <c r="K8" s="451"/>
      <c r="O8" s="182"/>
      <c r="P8" s="182"/>
      <c r="Q8" s="182"/>
      <c r="R8" s="182"/>
    </row>
    <row r="9" spans="1:20" s="147" customFormat="1" ht="27.6" customHeight="1">
      <c r="A9" s="225" t="s">
        <v>3</v>
      </c>
      <c r="B9" s="456"/>
      <c r="C9" s="457"/>
      <c r="D9" s="457"/>
      <c r="E9" s="458"/>
      <c r="F9" s="458"/>
      <c r="G9" s="458"/>
      <c r="H9" s="458"/>
      <c r="I9" s="458"/>
      <c r="J9" s="458"/>
      <c r="K9" s="459"/>
      <c r="O9" s="182"/>
      <c r="P9" s="182"/>
      <c r="Q9" s="182"/>
      <c r="R9" s="182"/>
    </row>
    <row r="10" spans="1:20" ht="20.25" customHeight="1">
      <c r="A10" s="358" t="s">
        <v>7</v>
      </c>
      <c r="B10" s="121" t="s">
        <v>140</v>
      </c>
      <c r="C10" s="354"/>
      <c r="D10" s="355"/>
      <c r="E10" s="122" t="s">
        <v>37</v>
      </c>
      <c r="F10" s="268"/>
      <c r="G10" s="122" t="s">
        <v>4</v>
      </c>
      <c r="H10" s="268"/>
      <c r="I10" s="122" t="s">
        <v>5</v>
      </c>
      <c r="J10" s="123" t="s">
        <v>38</v>
      </c>
      <c r="K10" s="269"/>
      <c r="M10" s="181" t="s">
        <v>166</v>
      </c>
    </row>
    <row r="11" spans="1:20" ht="21" customHeight="1">
      <c r="A11" s="359"/>
      <c r="B11" s="119" t="s">
        <v>6</v>
      </c>
      <c r="C11" s="354"/>
      <c r="D11" s="355"/>
      <c r="E11" s="460"/>
      <c r="F11" s="461"/>
      <c r="G11" s="343" t="s">
        <v>244</v>
      </c>
      <c r="H11" s="344"/>
      <c r="I11" s="345"/>
      <c r="J11" s="311" t="s">
        <v>298</v>
      </c>
      <c r="K11" s="312"/>
      <c r="M11" s="4" t="s">
        <v>171</v>
      </c>
      <c r="N11" s="4" t="s">
        <v>172</v>
      </c>
      <c r="O11" s="181" t="s">
        <v>173</v>
      </c>
      <c r="P11" s="181" t="s">
        <v>174</v>
      </c>
    </row>
    <row r="12" spans="1:20" ht="26.25" customHeight="1">
      <c r="A12" s="359"/>
      <c r="B12" s="214" t="str">
        <f>IF(B3="ラックコンベア洗浄機","洗浄ラック　   　　　選択してください","")</f>
        <v/>
      </c>
      <c r="C12" s="315" t="s">
        <v>238</v>
      </c>
      <c r="D12" s="315"/>
      <c r="E12" s="316"/>
      <c r="F12" s="333" t="str">
        <f>IF(B3="フラットコンベア洗浄機","有効コンベア幅 (mm)",IF(B3="フライトコンベア洗浄機","有効コンベア幅 (mm)",IF(C12="専用食器籠","専用食器籠の進行方向の長さ(mm)","")))</f>
        <v/>
      </c>
      <c r="G12" s="334"/>
      <c r="H12" s="163"/>
      <c r="I12" s="325" t="str">
        <f>IF(B3="フライトコンベア洗浄機","立爪の間隔　　　　　 (mm)",IF(C12="専用食器籠","専用食器籠の試験食器の収納数(枚)",""))</f>
        <v/>
      </c>
      <c r="J12" s="326"/>
      <c r="K12" s="164"/>
      <c r="N12" s="181" t="s">
        <v>169</v>
      </c>
    </row>
    <row r="13" spans="1:20" ht="21" customHeight="1">
      <c r="A13" s="359"/>
      <c r="B13" s="125" t="s">
        <v>76</v>
      </c>
      <c r="C13" s="356"/>
      <c r="D13" s="357"/>
      <c r="E13" s="402" t="s">
        <v>22</v>
      </c>
      <c r="F13" s="402"/>
      <c r="G13" s="343" t="s">
        <v>222</v>
      </c>
      <c r="H13" s="344"/>
      <c r="I13" s="345"/>
      <c r="J13" s="149"/>
      <c r="K13" s="124" t="s">
        <v>23</v>
      </c>
      <c r="N13" s="181" t="s">
        <v>170</v>
      </c>
    </row>
    <row r="14" spans="1:20" ht="21" customHeight="1">
      <c r="A14" s="359"/>
      <c r="B14" s="119" t="s">
        <v>167</v>
      </c>
      <c r="C14" s="311" t="s">
        <v>298</v>
      </c>
      <c r="D14" s="332"/>
      <c r="E14" s="375" t="s">
        <v>139</v>
      </c>
      <c r="F14" s="376"/>
      <c r="G14" s="243" t="s">
        <v>298</v>
      </c>
      <c r="H14" s="329" t="s">
        <v>175</v>
      </c>
      <c r="I14" s="330"/>
      <c r="J14" s="454" t="s">
        <v>298</v>
      </c>
      <c r="K14" s="455"/>
    </row>
    <row r="15" spans="1:20" ht="18" customHeight="1">
      <c r="A15" s="359"/>
      <c r="B15" s="379" t="s">
        <v>138</v>
      </c>
      <c r="C15" s="327" t="str">
        <f>IF(C14="選択してください","",IF(C14="1タンク式","洗浄タンク",IF(C14="2タンク式","洗浄タンク",IF(C14="3タンク式","予備洗浄タンク"))))</f>
        <v/>
      </c>
      <c r="D15" s="328"/>
      <c r="E15" s="328"/>
      <c r="F15" s="165"/>
      <c r="G15" s="126" t="str">
        <f>IF(C15="","","(ℓ)")</f>
        <v/>
      </c>
      <c r="H15" s="327" t="str">
        <f>IF(C14="選択してください","",IF(C14="1タンク式","",IF(C14="2タンク式","",IF(C14="3タンク式","循環すすぎタンク"))))</f>
        <v/>
      </c>
      <c r="I15" s="328"/>
      <c r="J15" s="165"/>
      <c r="K15" s="127" t="str">
        <f>IF(H15="","","(ℓ)")</f>
        <v/>
      </c>
    </row>
    <row r="16" spans="1:20" ht="18" customHeight="1" thickBot="1">
      <c r="A16" s="360"/>
      <c r="B16" s="380"/>
      <c r="C16" s="346" t="str">
        <f>IF(C14="選択してください","",IF(C14="1タンク式","",IF(C14="2タンク式","循環すすぎタンク",IF(C14="3タンク式","洗浄タンク"))))</f>
        <v/>
      </c>
      <c r="D16" s="347"/>
      <c r="E16" s="347"/>
      <c r="F16" s="166"/>
      <c r="G16" s="128" t="str">
        <f>IF(C16="","","(ℓ)")</f>
        <v/>
      </c>
      <c r="H16" s="346" t="str">
        <f>IF(G14="有","仕上げすすぎタンク","")</f>
        <v/>
      </c>
      <c r="I16" s="347"/>
      <c r="J16" s="166"/>
      <c r="K16" s="129" t="str">
        <f>IF(H16="","","(ℓ)")</f>
        <v/>
      </c>
      <c r="T16" s="35"/>
    </row>
    <row r="17" spans="1:18" ht="6" customHeight="1" thickBot="1">
      <c r="A17" s="418"/>
      <c r="B17" s="418"/>
      <c r="C17" s="418"/>
      <c r="D17" s="418"/>
      <c r="E17" s="418"/>
      <c r="F17" s="418"/>
      <c r="G17" s="418"/>
      <c r="H17" s="418"/>
      <c r="I17" s="418"/>
      <c r="J17" s="418"/>
      <c r="K17" s="418"/>
    </row>
    <row r="18" spans="1:18" ht="11.25" customHeight="1">
      <c r="A18" s="390" t="s">
        <v>272</v>
      </c>
      <c r="B18" s="369" t="s">
        <v>191</v>
      </c>
      <c r="C18" s="370"/>
      <c r="D18" s="370"/>
      <c r="E18" s="370"/>
      <c r="F18" s="341"/>
      <c r="G18" s="349" t="s">
        <v>160</v>
      </c>
      <c r="H18" s="323" t="str">
        <f>IF(AND('1.定格消費電力'!H41&lt;&gt;"",'1.定格消費電力'!H26="",'1.定格消費電力'!H33="",'1.定格消費電力'!H41&lt;='1.定格消費電力'!E42,'1.定格消費電力'!H41&gt;='1.定格消費電力'!F42,'1.定格消費電力'!H39&lt;&gt;""),'1.定格消費電力'!H39,IF(OR('1.定格消費電力'!H26&lt;&gt;"",'1.定格消費電力'!H33&lt;&gt;""),"-",""))</f>
        <v/>
      </c>
      <c r="I18" s="361" t="s">
        <v>151</v>
      </c>
      <c r="J18" s="321" t="str">
        <f>IF(AND(H18&lt;&gt;"",H18&lt;&gt;"-"),"消費電力の許容差","")</f>
        <v/>
      </c>
      <c r="K18" s="322"/>
    </row>
    <row r="19" spans="1:18" ht="11.25" customHeight="1">
      <c r="A19" s="391"/>
      <c r="B19" s="371"/>
      <c r="C19" s="372"/>
      <c r="D19" s="372"/>
      <c r="E19" s="372"/>
      <c r="F19" s="342"/>
      <c r="G19" s="350"/>
      <c r="H19" s="324"/>
      <c r="I19" s="353"/>
      <c r="J19" s="215" t="str">
        <f>IF(AND(H18&lt;&gt;"",H18&lt;&gt;"-"),+'1.定格消費電力'!E42,"")</f>
        <v/>
      </c>
      <c r="K19" s="216" t="str">
        <f>IF(AND(H18&lt;&gt;"",H18&lt;&gt;"-"),+'1.定格消費電力'!F42,"")</f>
        <v/>
      </c>
    </row>
    <row r="20" spans="1:18" ht="9" customHeight="1">
      <c r="A20" s="391"/>
      <c r="B20" s="371"/>
      <c r="C20" s="372"/>
      <c r="D20" s="372"/>
      <c r="E20" s="372"/>
      <c r="F20" s="335" t="s">
        <v>190</v>
      </c>
      <c r="G20" s="336"/>
      <c r="H20" s="313" t="str">
        <f>IF(AND('1.定格消費電力'!H26&lt;='1.定格消費電力'!E27,'1.定格消費電力'!H26&gt;='1.定格消費電力'!F27),'1.定格消費電力'!H22,IF(AND(H18&lt;&gt;"",H18&lt;&gt;"-"),"-",""))</f>
        <v/>
      </c>
      <c r="I20" s="351" t="str">
        <f>IF(AND(H20&lt;&gt;"",H20&lt;&gt;"-"),"(kW）","")</f>
        <v/>
      </c>
      <c r="J20" s="317" t="str">
        <f>IF(AND(H20&lt;&gt;"",H20&lt;&gt;"-"),"消費電力の許容差","")</f>
        <v/>
      </c>
      <c r="K20" s="318"/>
    </row>
    <row r="21" spans="1:18" ht="9" customHeight="1">
      <c r="A21" s="391"/>
      <c r="B21" s="371"/>
      <c r="C21" s="372"/>
      <c r="D21" s="372"/>
      <c r="E21" s="372"/>
      <c r="F21" s="337"/>
      <c r="G21" s="338"/>
      <c r="H21" s="348"/>
      <c r="I21" s="352"/>
      <c r="J21" s="217" t="str">
        <f>IF(AND(H20&lt;&gt;"",H20&lt;&gt;"-"),'1.定格消費電力'!E27,"")</f>
        <v/>
      </c>
      <c r="K21" s="218" t="str">
        <f>IF(AND(H20&lt;&gt;"",H20&lt;&gt;"-"),'1.定格消費電力'!F27,"")</f>
        <v/>
      </c>
      <c r="O21" s="4"/>
      <c r="P21" s="4"/>
      <c r="Q21" s="4"/>
      <c r="R21" s="4"/>
    </row>
    <row r="22" spans="1:18" ht="9" customHeight="1">
      <c r="A22" s="391"/>
      <c r="B22" s="371"/>
      <c r="C22" s="372"/>
      <c r="D22" s="372"/>
      <c r="E22" s="372"/>
      <c r="F22" s="339"/>
      <c r="G22" s="340"/>
      <c r="H22" s="314"/>
      <c r="I22" s="353"/>
      <c r="J22" s="319" t="str">
        <f>IF(AND(H20&lt;&gt;"",H20&lt;&gt;"-"),'1.定格消費電力'!H24&amp;"Hz時","")</f>
        <v/>
      </c>
      <c r="K22" s="320"/>
      <c r="O22" s="4"/>
      <c r="P22" s="4"/>
      <c r="Q22" s="4"/>
      <c r="R22" s="4"/>
    </row>
    <row r="23" spans="1:18" ht="11.25" customHeight="1">
      <c r="A23" s="391"/>
      <c r="B23" s="371"/>
      <c r="C23" s="372"/>
      <c r="D23" s="372"/>
      <c r="E23" s="372"/>
      <c r="F23" s="335" t="s">
        <v>189</v>
      </c>
      <c r="G23" s="336"/>
      <c r="H23" s="313" t="str">
        <f>IF(AND('1.定格消費電力'!H33&lt;='1.定格消費電力'!E34,'1.定格消費電力'!H33&gt;='1.定格消費電力'!F34),'1.定格消費電力'!H31,IF(AND(H18&lt;&gt;"",H18&lt;&gt;"-"),"-",""))</f>
        <v/>
      </c>
      <c r="I23" s="351" t="str">
        <f>IF(AND(H23&lt;&gt;"",H23&lt;&gt;"-"),"(kW）","")</f>
        <v/>
      </c>
      <c r="J23" s="432" t="str">
        <f>IF(AND(H23&lt;&gt;"",H23&lt;&gt;"-"),"消費電力の許容差","")</f>
        <v/>
      </c>
      <c r="K23" s="433"/>
      <c r="O23" s="4"/>
      <c r="P23" s="4"/>
      <c r="Q23" s="4"/>
      <c r="R23" s="4"/>
    </row>
    <row r="24" spans="1:18" ht="11.25" customHeight="1">
      <c r="A24" s="391"/>
      <c r="B24" s="373"/>
      <c r="C24" s="374"/>
      <c r="D24" s="374"/>
      <c r="E24" s="374"/>
      <c r="F24" s="339"/>
      <c r="G24" s="340"/>
      <c r="H24" s="314"/>
      <c r="I24" s="353"/>
      <c r="J24" s="215" t="str">
        <f>IF(AND(H23&lt;&gt;"",H23&lt;&gt;"-"),'1.定格消費電力'!E34,"")</f>
        <v/>
      </c>
      <c r="K24" s="216" t="str">
        <f>IF(AND(H23&lt;&gt;"",H23&lt;&gt;"-"),'1.定格消費電力'!F34,"")</f>
        <v/>
      </c>
      <c r="O24" s="4"/>
      <c r="P24" s="4"/>
      <c r="Q24" s="4"/>
      <c r="R24" s="4"/>
    </row>
    <row r="25" spans="1:18" ht="13.5" customHeight="1">
      <c r="A25" s="391"/>
      <c r="B25" s="373" t="s">
        <v>152</v>
      </c>
      <c r="C25" s="377"/>
      <c r="D25" s="377"/>
      <c r="E25" s="377"/>
      <c r="F25" s="378"/>
      <c r="G25" s="206" t="s">
        <v>122</v>
      </c>
      <c r="H25" s="207"/>
      <c r="I25" s="207"/>
      <c r="J25" s="207"/>
      <c r="K25" s="208"/>
      <c r="O25" s="4"/>
      <c r="P25" s="4"/>
      <c r="Q25" s="4"/>
      <c r="R25" s="4"/>
    </row>
    <row r="26" spans="1:18" s="134" customFormat="1" ht="26.25" customHeight="1">
      <c r="A26" s="391"/>
      <c r="B26" s="403" t="s">
        <v>153</v>
      </c>
      <c r="C26" s="377"/>
      <c r="D26" s="377"/>
      <c r="E26" s="377"/>
      <c r="F26" s="378"/>
      <c r="G26" s="130" t="s">
        <v>245</v>
      </c>
      <c r="H26" s="131" t="str">
        <f>IF('3.立上り性能'!I46="","",'3.立上り性能'!I46)</f>
        <v>－</v>
      </c>
      <c r="I26" s="245" t="s">
        <v>52</v>
      </c>
      <c r="J26" s="132"/>
      <c r="K26" s="133"/>
    </row>
    <row r="27" spans="1:18" s="134" customFormat="1" ht="26.25" customHeight="1">
      <c r="A27" s="391"/>
      <c r="B27" s="362" t="s">
        <v>154</v>
      </c>
      <c r="C27" s="363"/>
      <c r="D27" s="363"/>
      <c r="E27" s="363"/>
      <c r="F27" s="364"/>
      <c r="G27" s="135" t="s">
        <v>246</v>
      </c>
      <c r="H27" s="136" t="str">
        <f>IF(B3="フラットコンベア洗浄機",+'4.処理能力'!D36,IF(B3="フライトコンベア洗浄機",+'4.処理能力'!K36,IF(B3="ラックコンベア洗浄機",+'4.処理能力'!D50,IF(C12="ﾗｯｸｺﾝﾍﾞｱ洗浄機（専用食器籠）",+'4.処理能力'!D50,""))))</f>
        <v/>
      </c>
      <c r="I27" s="244" t="s">
        <v>85</v>
      </c>
      <c r="J27" s="189" t="str">
        <f>IF(C12&lt;&gt;"選択してください",IF(C12="ラックコンベア型(専用食器籠)","メラミン","陶磁器製"),"")</f>
        <v>陶磁器製</v>
      </c>
      <c r="K27" s="137" t="str">
        <f>IF(B3="フラットコンベア洗浄機","φ180の浅皿",IF(B3="フライトコンベア洗浄機","φ230の洋皿",IF(C12="専用食器籠","φ230の洋皿",IF(C12="500mm×500mm","φ180の浅皿",""))))</f>
        <v/>
      </c>
      <c r="L27" s="24"/>
    </row>
    <row r="28" spans="1:18" s="134" customFormat="1" ht="26.25" customHeight="1">
      <c r="A28" s="391"/>
      <c r="B28" s="413" t="s">
        <v>155</v>
      </c>
      <c r="C28" s="365" t="s">
        <v>10</v>
      </c>
      <c r="D28" s="366"/>
      <c r="E28" s="367"/>
      <c r="F28" s="368"/>
      <c r="G28" s="138" t="s">
        <v>249</v>
      </c>
      <c r="H28" s="578" t="str">
        <f>IF('5.消費電力量'!I22="","",'5.消費電力量'!I22)</f>
        <v/>
      </c>
      <c r="I28" s="244" t="s">
        <v>98</v>
      </c>
      <c r="J28" s="422"/>
      <c r="K28" s="423"/>
    </row>
    <row r="29" spans="1:18" s="134" customFormat="1" ht="26.25" customHeight="1">
      <c r="A29" s="391"/>
      <c r="B29" s="414"/>
      <c r="C29" s="365" t="s">
        <v>44</v>
      </c>
      <c r="D29" s="366"/>
      <c r="E29" s="367"/>
      <c r="F29" s="368"/>
      <c r="G29" s="138" t="s">
        <v>250</v>
      </c>
      <c r="H29" s="578" t="str">
        <f>IF('5.消費電力量'!I38="","",'5.消費電力量'!I38)</f>
        <v/>
      </c>
      <c r="I29" s="244" t="s">
        <v>15</v>
      </c>
      <c r="J29" s="139"/>
      <c r="K29" s="140"/>
    </row>
    <row r="30" spans="1:18" s="134" customFormat="1" ht="26.25" customHeight="1">
      <c r="A30" s="391"/>
      <c r="B30" s="414"/>
      <c r="C30" s="365" t="s">
        <v>53</v>
      </c>
      <c r="D30" s="366"/>
      <c r="E30" s="367"/>
      <c r="F30" s="368"/>
      <c r="G30" s="246" t="s">
        <v>251</v>
      </c>
      <c r="H30" s="578" t="str">
        <f>IF('5.消費電力量'!I74="","",'5.消費電力量'!I74)</f>
        <v/>
      </c>
      <c r="I30" s="247" t="s">
        <v>15</v>
      </c>
      <c r="J30" s="139"/>
      <c r="K30" s="140"/>
    </row>
    <row r="31" spans="1:18" s="134" customFormat="1" ht="25.5" customHeight="1">
      <c r="A31" s="391"/>
      <c r="B31" s="414"/>
      <c r="C31" s="365" t="s">
        <v>45</v>
      </c>
      <c r="D31" s="366"/>
      <c r="E31" s="367"/>
      <c r="F31" s="368"/>
      <c r="G31" s="246" t="s">
        <v>252</v>
      </c>
      <c r="H31" s="578" t="str">
        <f>IF('5.消費電力量'!I85="","",'5.消費電力量'!I85)</f>
        <v/>
      </c>
      <c r="I31" s="247" t="s">
        <v>86</v>
      </c>
      <c r="J31" s="141"/>
      <c r="K31" s="142"/>
    </row>
    <row r="32" spans="1:18" s="134" customFormat="1" ht="9" customHeight="1">
      <c r="A32" s="391"/>
      <c r="B32" s="414"/>
      <c r="C32" s="404" t="s">
        <v>229</v>
      </c>
      <c r="D32" s="405"/>
      <c r="E32" s="405"/>
      <c r="F32" s="406"/>
      <c r="G32" s="419" t="s">
        <v>253</v>
      </c>
      <c r="H32" s="397" t="str">
        <f>IF('5.消費電力量'!I101="","",'5.消費電力量'!I101)</f>
        <v/>
      </c>
      <c r="I32" s="442" t="s">
        <v>12</v>
      </c>
      <c r="J32" s="393" t="str">
        <f>"処理時間"&amp;TEXT(M32,"0.0")&amp;"h/日"</f>
        <v>処理時間1.0h/日</v>
      </c>
      <c r="K32" s="394"/>
      <c r="M32" s="134">
        <f>+'5.消費電力量'!I96</f>
        <v>1</v>
      </c>
    </row>
    <row r="33" spans="1:18" s="134" customFormat="1" ht="9" customHeight="1">
      <c r="A33" s="391"/>
      <c r="B33" s="414"/>
      <c r="C33" s="407"/>
      <c r="D33" s="408"/>
      <c r="E33" s="408"/>
      <c r="F33" s="409"/>
      <c r="G33" s="420"/>
      <c r="H33" s="398"/>
      <c r="I33" s="443"/>
      <c r="J33" s="400" t="str">
        <f>"待機時間"&amp;TEXT(M33,"0.0")&amp;"h/日"</f>
        <v>待機時間0.5h/日</v>
      </c>
      <c r="K33" s="401"/>
      <c r="M33" s="134">
        <f>+'5.消費電力量'!I97</f>
        <v>0.5</v>
      </c>
    </row>
    <row r="34" spans="1:18" s="134" customFormat="1" ht="9" customHeight="1">
      <c r="A34" s="391"/>
      <c r="B34" s="414"/>
      <c r="C34" s="407"/>
      <c r="D34" s="408"/>
      <c r="E34" s="408"/>
      <c r="F34" s="409"/>
      <c r="G34" s="420"/>
      <c r="H34" s="398"/>
      <c r="I34" s="443"/>
      <c r="J34" s="400" t="str">
        <f>"処理負荷率 "&amp;TEXT(M34,"0.0")</f>
        <v>処理負荷率 0.8</v>
      </c>
      <c r="K34" s="401"/>
      <c r="M34" s="134">
        <f>+'5.消費電力量'!I98</f>
        <v>0.8</v>
      </c>
    </row>
    <row r="35" spans="1:18" s="134" customFormat="1" ht="9" customHeight="1">
      <c r="A35" s="391"/>
      <c r="B35" s="415"/>
      <c r="C35" s="410"/>
      <c r="D35" s="411"/>
      <c r="E35" s="411"/>
      <c r="F35" s="412"/>
      <c r="G35" s="421"/>
      <c r="H35" s="399"/>
      <c r="I35" s="444"/>
      <c r="J35" s="426" t="str">
        <f>"立上り回数 "&amp;TEXT(M35,"0")&amp;" 回/日"</f>
        <v>立上り回数 1 回/日</v>
      </c>
      <c r="K35" s="427"/>
      <c r="M35" s="134">
        <f>+'5.消費電力量'!I99</f>
        <v>1</v>
      </c>
    </row>
    <row r="36" spans="1:18" s="134" customFormat="1" ht="26.25" customHeight="1">
      <c r="A36" s="391"/>
      <c r="B36" s="416" t="s">
        <v>221</v>
      </c>
      <c r="C36" s="428" t="s">
        <v>10</v>
      </c>
      <c r="D36" s="429"/>
      <c r="E36" s="367"/>
      <c r="F36" s="368"/>
      <c r="G36" s="246" t="s">
        <v>247</v>
      </c>
      <c r="H36" s="143" t="str">
        <f>'6.給湯量'!G10</f>
        <v/>
      </c>
      <c r="I36" s="247" t="s">
        <v>13</v>
      </c>
      <c r="J36" s="395"/>
      <c r="K36" s="396"/>
    </row>
    <row r="37" spans="1:18" s="134" customFormat="1" ht="26.25" customHeight="1">
      <c r="A37" s="391"/>
      <c r="B37" s="414"/>
      <c r="C37" s="428" t="s">
        <v>84</v>
      </c>
      <c r="D37" s="429"/>
      <c r="E37" s="367"/>
      <c r="F37" s="368"/>
      <c r="G37" s="144" t="s">
        <v>248</v>
      </c>
      <c r="H37" s="145" t="str">
        <f>+'6.給湯量'!G16</f>
        <v/>
      </c>
      <c r="I37" s="146" t="s">
        <v>87</v>
      </c>
      <c r="J37" s="141"/>
      <c r="K37" s="142"/>
    </row>
    <row r="38" spans="1:18" s="134" customFormat="1" ht="13.5" customHeight="1">
      <c r="A38" s="391"/>
      <c r="B38" s="414"/>
      <c r="C38" s="428" t="s">
        <v>123</v>
      </c>
      <c r="D38" s="429"/>
      <c r="E38" s="367"/>
      <c r="F38" s="368"/>
      <c r="G38" s="206" t="s">
        <v>122</v>
      </c>
      <c r="H38" s="207"/>
      <c r="I38" s="207"/>
      <c r="J38" s="207"/>
      <c r="K38" s="208"/>
    </row>
    <row r="39" spans="1:18" s="134" customFormat="1" ht="16.5" customHeight="1">
      <c r="A39" s="391"/>
      <c r="B39" s="414"/>
      <c r="C39" s="404" t="s">
        <v>228</v>
      </c>
      <c r="D39" s="405"/>
      <c r="E39" s="405"/>
      <c r="F39" s="406"/>
      <c r="G39" s="419" t="s">
        <v>121</v>
      </c>
      <c r="H39" s="436" t="str">
        <f>+'6.給湯量'!G29</f>
        <v/>
      </c>
      <c r="I39" s="434" t="s">
        <v>19</v>
      </c>
      <c r="J39" s="430" t="str">
        <f>"処理時間 "&amp;TEXT(+'6.給湯量'!G27,"0.0")&amp;"h/日"</f>
        <v>処理時間 1.0h/日</v>
      </c>
      <c r="K39" s="431"/>
      <c r="M39" s="134">
        <f>+'6.給湯量'!G27</f>
        <v>1</v>
      </c>
    </row>
    <row r="40" spans="1:18" s="134" customFormat="1" ht="11.25" customHeight="1" thickBot="1">
      <c r="A40" s="392"/>
      <c r="B40" s="417"/>
      <c r="C40" s="439"/>
      <c r="D40" s="440"/>
      <c r="E40" s="440"/>
      <c r="F40" s="441"/>
      <c r="G40" s="438"/>
      <c r="H40" s="437"/>
      <c r="I40" s="435"/>
      <c r="J40" s="424" t="str">
        <f>"立上り回数 "&amp;TEXT(+'6.給湯量'!G26,"0")&amp;" 回/日"</f>
        <v>立上り回数 1 回/日</v>
      </c>
      <c r="K40" s="425"/>
      <c r="M40" s="134">
        <f>+'6.給湯量'!G26</f>
        <v>1</v>
      </c>
      <c r="O40" s="181"/>
      <c r="P40" s="181"/>
      <c r="Q40" s="181"/>
      <c r="R40" s="181"/>
    </row>
    <row r="41" spans="1:18" s="147" customFormat="1" ht="15" customHeight="1">
      <c r="A41" s="150"/>
      <c r="B41" s="160"/>
      <c r="C41" s="151"/>
      <c r="D41" s="151"/>
      <c r="E41" s="151"/>
      <c r="F41" s="151"/>
      <c r="G41" s="151"/>
      <c r="H41" s="151"/>
      <c r="I41" s="151"/>
      <c r="J41" s="151"/>
      <c r="K41" s="152"/>
      <c r="O41" s="182"/>
      <c r="P41" s="182"/>
      <c r="Q41" s="182"/>
      <c r="R41" s="182"/>
    </row>
    <row r="42" spans="1:18" s="147" customFormat="1" ht="15" customHeight="1">
      <c r="A42" s="153" t="s">
        <v>137</v>
      </c>
      <c r="B42" s="161"/>
      <c r="C42" s="154"/>
      <c r="D42" s="154"/>
      <c r="E42" s="154"/>
      <c r="F42" s="154"/>
      <c r="G42" s="154"/>
      <c r="H42" s="154"/>
      <c r="I42" s="154"/>
      <c r="J42" s="154"/>
      <c r="K42" s="155"/>
      <c r="O42" s="182"/>
      <c r="P42" s="182"/>
      <c r="Q42" s="182"/>
      <c r="R42" s="182"/>
    </row>
    <row r="43" spans="1:18" s="147" customFormat="1" ht="15" customHeight="1">
      <c r="A43" s="153"/>
      <c r="B43" s="161"/>
      <c r="C43" s="154"/>
      <c r="D43" s="154"/>
      <c r="E43" s="154"/>
      <c r="F43" s="154"/>
      <c r="G43" s="154"/>
      <c r="H43" s="154"/>
      <c r="I43" s="154"/>
      <c r="J43" s="154"/>
      <c r="K43" s="155"/>
      <c r="O43" s="182"/>
      <c r="P43" s="182"/>
      <c r="Q43" s="182"/>
      <c r="R43" s="182"/>
    </row>
    <row r="44" spans="1:18" s="147" customFormat="1" ht="15" customHeight="1">
      <c r="A44" s="153"/>
      <c r="B44" s="161"/>
      <c r="C44" s="154"/>
      <c r="D44" s="154"/>
      <c r="E44" s="154"/>
      <c r="F44" s="154"/>
      <c r="G44" s="154"/>
      <c r="H44" s="154"/>
      <c r="I44" s="154"/>
      <c r="J44" s="154"/>
      <c r="K44" s="155"/>
      <c r="O44" s="182"/>
      <c r="P44" s="182"/>
      <c r="Q44" s="182"/>
      <c r="R44" s="182"/>
    </row>
    <row r="45" spans="1:18" s="147" customFormat="1" ht="12.6" customHeight="1" thickBot="1">
      <c r="A45" s="156"/>
      <c r="B45" s="157"/>
      <c r="C45" s="158"/>
      <c r="D45" s="158"/>
      <c r="E45" s="158"/>
      <c r="F45" s="158"/>
      <c r="G45" s="158"/>
      <c r="H45" s="158"/>
      <c r="I45" s="158"/>
      <c r="J45" s="158"/>
      <c r="K45" s="159"/>
      <c r="O45" s="182"/>
      <c r="P45" s="182"/>
      <c r="Q45" s="182"/>
      <c r="R45" s="182"/>
    </row>
    <row r="46" spans="1:18" ht="7.15" customHeight="1"/>
  </sheetData>
  <sheetProtection password="89E8" sheet="1" scenarios="1" formatCells="0" formatRows="0" insertRows="0" deleteRows="0"/>
  <dataConsolidate/>
  <mergeCells count="81">
    <mergeCell ref="J1:K1"/>
    <mergeCell ref="H7:K8"/>
    <mergeCell ref="G7:G8"/>
    <mergeCell ref="J14:K14"/>
    <mergeCell ref="G13:I13"/>
    <mergeCell ref="B9:K9"/>
    <mergeCell ref="C11:F11"/>
    <mergeCell ref="E8:F8"/>
    <mergeCell ref="J4:K4"/>
    <mergeCell ref="A2:K2"/>
    <mergeCell ref="J3:K3"/>
    <mergeCell ref="B3:H4"/>
    <mergeCell ref="G5:G6"/>
    <mergeCell ref="B6:F6"/>
    <mergeCell ref="A3:A4"/>
    <mergeCell ref="B5:F5"/>
    <mergeCell ref="J40:K40"/>
    <mergeCell ref="J35:K35"/>
    <mergeCell ref="C37:F37"/>
    <mergeCell ref="J39:K39"/>
    <mergeCell ref="I23:I24"/>
    <mergeCell ref="J23:K23"/>
    <mergeCell ref="I39:I40"/>
    <mergeCell ref="C31:F31"/>
    <mergeCell ref="H39:H40"/>
    <mergeCell ref="C36:F36"/>
    <mergeCell ref="G39:G40"/>
    <mergeCell ref="C38:F38"/>
    <mergeCell ref="C39:F40"/>
    <mergeCell ref="I32:I35"/>
    <mergeCell ref="H5:K6"/>
    <mergeCell ref="B7:F7"/>
    <mergeCell ref="A18:A40"/>
    <mergeCell ref="J32:K32"/>
    <mergeCell ref="J36:K36"/>
    <mergeCell ref="H32:H35"/>
    <mergeCell ref="J34:K34"/>
    <mergeCell ref="E13:F13"/>
    <mergeCell ref="B26:F26"/>
    <mergeCell ref="C32:F35"/>
    <mergeCell ref="B28:B35"/>
    <mergeCell ref="B36:B40"/>
    <mergeCell ref="A17:K17"/>
    <mergeCell ref="J33:K33"/>
    <mergeCell ref="G32:G35"/>
    <mergeCell ref="J28:K28"/>
    <mergeCell ref="A10:A16"/>
    <mergeCell ref="I18:I19"/>
    <mergeCell ref="B27:F27"/>
    <mergeCell ref="C29:F29"/>
    <mergeCell ref="C30:F30"/>
    <mergeCell ref="B18:E24"/>
    <mergeCell ref="E14:F14"/>
    <mergeCell ref="B25:F25"/>
    <mergeCell ref="B15:B16"/>
    <mergeCell ref="C15:E15"/>
    <mergeCell ref="C28:F28"/>
    <mergeCell ref="C8:D8"/>
    <mergeCell ref="C14:D14"/>
    <mergeCell ref="F12:G12"/>
    <mergeCell ref="F20:G22"/>
    <mergeCell ref="F23:G24"/>
    <mergeCell ref="F18:F19"/>
    <mergeCell ref="G11:I11"/>
    <mergeCell ref="C16:E16"/>
    <mergeCell ref="H20:H22"/>
    <mergeCell ref="G18:G19"/>
    <mergeCell ref="I20:I22"/>
    <mergeCell ref="H16:I16"/>
    <mergeCell ref="C10:D10"/>
    <mergeCell ref="C13:D13"/>
    <mergeCell ref="J11:K11"/>
    <mergeCell ref="H23:H24"/>
    <mergeCell ref="C12:E12"/>
    <mergeCell ref="J20:K20"/>
    <mergeCell ref="J22:K22"/>
    <mergeCell ref="J18:K18"/>
    <mergeCell ref="H18:H19"/>
    <mergeCell ref="I12:J12"/>
    <mergeCell ref="H15:I15"/>
    <mergeCell ref="H14:I14"/>
  </mergeCells>
  <phoneticPr fontId="3"/>
  <conditionalFormatting sqref="H12">
    <cfRule type="cellIs" dxfId="24" priority="24" stopIfTrue="1" operator="notEqual">
      <formula>$F$12&lt;&gt;""</formula>
    </cfRule>
  </conditionalFormatting>
  <conditionalFormatting sqref="K12">
    <cfRule type="cellIs" dxfId="23" priority="19" stopIfTrue="1" operator="notEqual">
      <formula>I12&lt;&gt;""</formula>
    </cfRule>
  </conditionalFormatting>
  <conditionalFormatting sqref="J15">
    <cfRule type="cellIs" dxfId="22" priority="35" stopIfTrue="1" operator="notEqual">
      <formula>$H$15&lt;&gt;""</formula>
    </cfRule>
  </conditionalFormatting>
  <conditionalFormatting sqref="F15">
    <cfRule type="cellIs" dxfId="21" priority="36" stopIfTrue="1" operator="notEqual">
      <formula>$C$15&lt;&gt;""</formula>
    </cfRule>
  </conditionalFormatting>
  <conditionalFormatting sqref="F16">
    <cfRule type="cellIs" dxfId="20" priority="16" stopIfTrue="1" operator="notEqual">
      <formula>$C$16&lt;&gt;""</formula>
    </cfRule>
  </conditionalFormatting>
  <conditionalFormatting sqref="J16">
    <cfRule type="cellIs" dxfId="19" priority="15" stopIfTrue="1" operator="notEqual">
      <formula>$H$16&lt;&gt;""</formula>
    </cfRule>
  </conditionalFormatting>
  <conditionalFormatting sqref="C12:E12">
    <cfRule type="expression" dxfId="18" priority="13" stopIfTrue="1">
      <formula>$B$12&lt;&gt;""</formula>
    </cfRule>
  </conditionalFormatting>
  <conditionalFormatting sqref="J32:K32">
    <cfRule type="expression" dxfId="17" priority="6" stopIfTrue="1">
      <formula>$M$32&lt;&gt;1</formula>
    </cfRule>
  </conditionalFormatting>
  <conditionalFormatting sqref="J33:K33">
    <cfRule type="expression" dxfId="16" priority="5" stopIfTrue="1">
      <formula>$M$33&lt;&gt;0.5</formula>
    </cfRule>
  </conditionalFormatting>
  <conditionalFormatting sqref="J34:K34">
    <cfRule type="expression" dxfId="15" priority="4" stopIfTrue="1">
      <formula>$M$34&lt;&gt;0.8</formula>
    </cfRule>
  </conditionalFormatting>
  <conditionalFormatting sqref="J35:K35">
    <cfRule type="expression" dxfId="14" priority="3" stopIfTrue="1">
      <formula>$M$35&lt;&gt;1</formula>
    </cfRule>
  </conditionalFormatting>
  <conditionalFormatting sqref="J39:K39">
    <cfRule type="expression" dxfId="13" priority="2" stopIfTrue="1">
      <formula>$M$39&lt;&gt;1</formula>
    </cfRule>
  </conditionalFormatting>
  <conditionalFormatting sqref="J40:K40">
    <cfRule type="expression" dxfId="12" priority="1" stopIfTrue="1">
      <formula>$M$40&lt;&gt;1</formula>
    </cfRule>
  </conditionalFormatting>
  <dataValidations count="7">
    <dataValidation type="list" allowBlank="1" showInputMessage="1" showErrorMessage="1" sqref="G14">
      <formula1>"選択してください,有,無"</formula1>
    </dataValidation>
    <dataValidation type="list" allowBlank="1" showInputMessage="1" showErrorMessage="1" sqref="J14:K14">
      <formula1>"選択してください,熱湯殺菌方式,冷水仕上げすすぎ方式"</formula1>
    </dataValidation>
    <dataValidation type="list" allowBlank="1" showInputMessage="1" showErrorMessage="1" sqref="B3:H4">
      <formula1>"ラックコンベア洗浄機、フライトコンベア洗浄機、フラットコンベア洗浄機(選択してください),ラックコンベア洗浄機,フライトコンベア洗浄機,フラットコンベア洗浄機"</formula1>
    </dataValidation>
    <dataValidation type="list" allowBlank="1" showInputMessage="1" showErrorMessage="1" sqref="C12:D12">
      <formula1>INDIRECT(B3)</formula1>
    </dataValidation>
    <dataValidation type="list" allowBlank="1" showInputMessage="1" showErrorMessage="1" sqref="E12">
      <formula1>INDIRECT(C3)</formula1>
    </dataValidation>
    <dataValidation type="list" allowBlank="1" showInputMessage="1" showErrorMessage="1" sqref="C14:D14">
      <formula1>"選択してください,1タンク式,2タンク式,3タンク式"</formula1>
    </dataValidation>
    <dataValidation type="list" allowBlank="1" showInputMessage="1" showErrorMessage="1" sqref="J11:K11">
      <formula1>"選択してください,給湯接続,給水接続"</formula1>
    </dataValidation>
  </dataValidations>
  <pageMargins left="0.78740157480314965" right="0.51181102362204722" top="0.59055118110236227" bottom="0.59055118110236227" header="0.19685039370078741" footer="0.19685039370078741"/>
  <pageSetup paperSize="9" orientation="portrait" horizontalDpi="300" verticalDpi="300" r:id="rId1"/>
  <headerFooter alignWithMargins="0"/>
  <rowBreaks count="1" manualBreakCount="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view="pageBreakPreview" zoomScaleNormal="100" zoomScaleSheetLayoutView="100" workbookViewId="0">
      <selection activeCell="C5" sqref="C5:D5"/>
    </sheetView>
  </sheetViews>
  <sheetFormatPr defaultRowHeight="13.5"/>
  <cols>
    <col min="1" max="1" width="10.375" style="4" customWidth="1"/>
    <col min="2" max="2" width="6.125" style="4" customWidth="1"/>
    <col min="3" max="3" width="9.125" style="4" customWidth="1"/>
    <col min="4" max="4" width="10.875" style="4" customWidth="1"/>
    <col min="5" max="5" width="9.25" style="4" customWidth="1"/>
    <col min="6" max="6" width="8.875" style="4" customWidth="1"/>
    <col min="7" max="7" width="9.125" style="4" customWidth="1"/>
    <col min="8" max="8" width="8.75" style="4" customWidth="1"/>
    <col min="9" max="9" width="7.75" style="4" customWidth="1"/>
    <col min="10" max="10" width="8.5" style="4" customWidth="1"/>
    <col min="11" max="11" width="5.625" style="4" customWidth="1"/>
    <col min="12" max="16384" width="9" style="4"/>
  </cols>
  <sheetData>
    <row r="1" spans="1:10" ht="15" customHeight="1" thickBot="1"/>
    <row r="2" spans="1:10" s="5" customFormat="1" ht="19.5" customHeight="1" thickTop="1" thickBot="1">
      <c r="A2" s="488" t="str">
        <f>+表紙!A2</f>
        <v>業務用厨房熱機器等性能測定結果　【電気機器】</v>
      </c>
      <c r="B2" s="489"/>
      <c r="C2" s="489"/>
      <c r="D2" s="489"/>
      <c r="E2" s="489"/>
      <c r="F2" s="489"/>
      <c r="G2" s="489"/>
      <c r="H2" s="489"/>
      <c r="I2" s="489"/>
      <c r="J2" s="490"/>
    </row>
    <row r="3" spans="1:10" s="5" customFormat="1" ht="28.5" customHeight="1" thickTop="1">
      <c r="A3" s="6" t="s">
        <v>273</v>
      </c>
      <c r="B3" s="500" t="str">
        <f>表紙!B3&amp;"　　（１．定格消費電力）"</f>
        <v>ラックコンベア洗浄機、フライトコンベア洗浄機、フラットコンベア洗浄機(選択してください)　　（１．定格消費電力）</v>
      </c>
      <c r="C3" s="501"/>
      <c r="D3" s="501"/>
      <c r="E3" s="501"/>
      <c r="F3" s="501"/>
      <c r="G3" s="501"/>
      <c r="H3" s="501"/>
      <c r="I3" s="501"/>
      <c r="J3" s="502"/>
    </row>
    <row r="4" spans="1:10" s="5" customFormat="1" ht="20.100000000000001" customHeight="1" thickBot="1">
      <c r="A4" s="7" t="s">
        <v>0</v>
      </c>
      <c r="B4" s="491" t="str">
        <f>IF(表紙!$B$6=0,"",表紙!$B$6)</f>
        <v/>
      </c>
      <c r="C4" s="491"/>
      <c r="D4" s="492"/>
      <c r="E4" s="493"/>
      <c r="F4" s="233" t="s">
        <v>1</v>
      </c>
      <c r="G4" s="494" t="str">
        <f>IF(表紙!$H$5=0,"",表紙!$H$5)</f>
        <v/>
      </c>
      <c r="H4" s="495"/>
      <c r="I4" s="495"/>
      <c r="J4" s="496"/>
    </row>
    <row r="5" spans="1:10" s="5" customFormat="1" ht="15" customHeight="1" thickBot="1">
      <c r="A5" s="498" t="s">
        <v>35</v>
      </c>
      <c r="B5" s="499"/>
      <c r="C5" s="497"/>
      <c r="D5" s="497"/>
      <c r="E5" s="210" t="s">
        <v>156</v>
      </c>
      <c r="F5" s="289"/>
      <c r="G5" s="209" t="s">
        <v>29</v>
      </c>
      <c r="H5" s="289"/>
      <c r="I5" s="210" t="s">
        <v>157</v>
      </c>
      <c r="J5" s="290"/>
    </row>
    <row r="6" spans="1:10" s="5" customFormat="1" ht="15" customHeight="1">
      <c r="A6" s="9"/>
      <c r="B6" s="10"/>
      <c r="C6" s="10"/>
      <c r="D6" s="10"/>
      <c r="E6" s="10"/>
      <c r="F6" s="10"/>
      <c r="G6" s="10"/>
      <c r="H6" s="10"/>
      <c r="I6" s="10"/>
      <c r="J6" s="11"/>
    </row>
    <row r="7" spans="1:10" s="5" customFormat="1" ht="15" customHeight="1">
      <c r="A7" s="9"/>
      <c r="B7" s="167" t="s">
        <v>9</v>
      </c>
      <c r="C7" s="10"/>
      <c r="D7" s="10"/>
      <c r="E7" s="10"/>
      <c r="F7" s="10"/>
      <c r="G7" s="10"/>
      <c r="H7" s="10"/>
      <c r="I7" s="10"/>
      <c r="J7" s="11"/>
    </row>
    <row r="8" spans="1:10" s="5" customFormat="1" ht="15" customHeight="1">
      <c r="A8" s="9"/>
      <c r="B8" s="487" t="s">
        <v>242</v>
      </c>
      <c r="C8" s="487"/>
      <c r="D8" s="487"/>
      <c r="E8" s="487"/>
      <c r="F8" s="487"/>
      <c r="G8" s="487"/>
      <c r="H8" s="487"/>
      <c r="I8" s="487"/>
      <c r="J8" s="11"/>
    </row>
    <row r="9" spans="1:10" s="5" customFormat="1" ht="15" customHeight="1">
      <c r="A9" s="18"/>
      <c r="B9" s="487"/>
      <c r="C9" s="487"/>
      <c r="D9" s="487"/>
      <c r="E9" s="487"/>
      <c r="F9" s="487"/>
      <c r="G9" s="487"/>
      <c r="H9" s="487"/>
      <c r="I9" s="487"/>
      <c r="J9" s="11"/>
    </row>
    <row r="10" spans="1:10" s="5" customFormat="1" ht="7.5" customHeight="1">
      <c r="A10" s="9"/>
      <c r="B10" s="239"/>
      <c r="C10" s="239"/>
      <c r="D10" s="239"/>
      <c r="E10" s="239"/>
      <c r="F10" s="239"/>
      <c r="G10" s="239"/>
      <c r="H10" s="239"/>
      <c r="I10" s="239"/>
      <c r="J10" s="11"/>
    </row>
    <row r="11" spans="1:10" s="5" customFormat="1" ht="15" customHeight="1">
      <c r="A11" s="9"/>
      <c r="B11" s="240" t="s">
        <v>243</v>
      </c>
      <c r="C11" s="100"/>
      <c r="D11" s="100"/>
      <c r="E11" s="100"/>
      <c r="F11" s="100"/>
      <c r="G11" s="100"/>
      <c r="H11" s="100"/>
      <c r="I11" s="100"/>
      <c r="J11" s="11"/>
    </row>
    <row r="12" spans="1:10" s="5" customFormat="1" ht="15" customHeight="1">
      <c r="A12" s="9"/>
      <c r="B12" s="486" t="s">
        <v>282</v>
      </c>
      <c r="C12" s="486"/>
      <c r="D12" s="486"/>
      <c r="E12" s="486"/>
      <c r="F12" s="486"/>
      <c r="G12" s="486"/>
      <c r="H12" s="486"/>
      <c r="I12" s="486"/>
      <c r="J12" s="11"/>
    </row>
    <row r="13" spans="1:10" s="5" customFormat="1" ht="15" customHeight="1">
      <c r="A13" s="9"/>
      <c r="B13" s="486"/>
      <c r="C13" s="486"/>
      <c r="D13" s="486"/>
      <c r="E13" s="486"/>
      <c r="F13" s="486"/>
      <c r="G13" s="486"/>
      <c r="H13" s="486"/>
      <c r="I13" s="486"/>
      <c r="J13" s="11"/>
    </row>
    <row r="14" spans="1:10" s="5" customFormat="1" ht="15" customHeight="1">
      <c r="A14" s="9"/>
      <c r="B14" s="486"/>
      <c r="C14" s="486"/>
      <c r="D14" s="486"/>
      <c r="E14" s="486"/>
      <c r="F14" s="486"/>
      <c r="G14" s="486"/>
      <c r="H14" s="486"/>
      <c r="I14" s="486"/>
      <c r="J14" s="11"/>
    </row>
    <row r="15" spans="1:10" s="5" customFormat="1" ht="17.25" customHeight="1">
      <c r="A15" s="9"/>
      <c r="B15" s="486"/>
      <c r="C15" s="486"/>
      <c r="D15" s="486"/>
      <c r="E15" s="486"/>
      <c r="F15" s="486"/>
      <c r="G15" s="486"/>
      <c r="H15" s="486"/>
      <c r="I15" s="486"/>
      <c r="J15" s="11"/>
    </row>
    <row r="16" spans="1:10" s="5" customFormat="1" ht="15" customHeight="1">
      <c r="A16" s="9"/>
      <c r="B16" s="486"/>
      <c r="C16" s="486"/>
      <c r="D16" s="486"/>
      <c r="E16" s="486"/>
      <c r="F16" s="486"/>
      <c r="G16" s="486"/>
      <c r="H16" s="486"/>
      <c r="I16" s="486"/>
      <c r="J16" s="11"/>
    </row>
    <row r="17" spans="1:10" s="5" customFormat="1" ht="21.75" customHeight="1">
      <c r="A17" s="9"/>
      <c r="B17" s="486"/>
      <c r="C17" s="486"/>
      <c r="D17" s="486"/>
      <c r="E17" s="486"/>
      <c r="F17" s="486"/>
      <c r="G17" s="486"/>
      <c r="H17" s="486"/>
      <c r="I17" s="486"/>
      <c r="J17" s="11"/>
    </row>
    <row r="18" spans="1:10" s="5" customFormat="1" ht="6.75" customHeight="1">
      <c r="A18" s="179"/>
      <c r="B18" s="187"/>
      <c r="C18" s="187"/>
      <c r="D18" s="187"/>
      <c r="E18" s="10"/>
      <c r="F18" s="10"/>
      <c r="G18" s="10"/>
      <c r="H18" s="10"/>
      <c r="I18" s="10"/>
      <c r="J18" s="11"/>
    </row>
    <row r="19" spans="1:10" s="5" customFormat="1" ht="17.25" customHeight="1">
      <c r="A19" s="9"/>
      <c r="B19" s="170"/>
      <c r="C19" s="170"/>
      <c r="D19" s="170"/>
      <c r="E19" s="171"/>
      <c r="F19" s="169"/>
      <c r="G19" s="172"/>
      <c r="H19" s="10"/>
      <c r="I19" s="10"/>
      <c r="J19" s="11"/>
    </row>
    <row r="20" spans="1:10" ht="16.5" customHeight="1">
      <c r="A20" s="175"/>
      <c r="B20" s="20"/>
      <c r="C20" s="10"/>
      <c r="D20" s="10"/>
      <c r="E20" s="10"/>
      <c r="F20" s="35"/>
      <c r="G20" s="36" t="s">
        <v>176</v>
      </c>
      <c r="H20" s="291"/>
      <c r="I20" s="256" t="s">
        <v>177</v>
      </c>
      <c r="J20" s="177" t="s">
        <v>41</v>
      </c>
    </row>
    <row r="21" spans="1:10" ht="3.75" customHeight="1">
      <c r="A21" s="175"/>
      <c r="B21" s="13"/>
      <c r="C21" s="10"/>
      <c r="D21" s="10"/>
      <c r="E21" s="10"/>
      <c r="F21" s="35"/>
      <c r="G21" s="100"/>
      <c r="H21" s="173"/>
      <c r="I21" s="259"/>
      <c r="J21" s="177"/>
    </row>
    <row r="22" spans="1:10" ht="26.25" customHeight="1">
      <c r="A22" s="175"/>
      <c r="B22" s="10"/>
      <c r="C22" s="10"/>
      <c r="D22" s="10"/>
      <c r="E22" s="80"/>
      <c r="F22" s="35"/>
      <c r="G22" s="36" t="s">
        <v>178</v>
      </c>
      <c r="H22" s="292"/>
      <c r="I22" s="256" t="s">
        <v>177</v>
      </c>
      <c r="J22" s="177" t="s">
        <v>41</v>
      </c>
    </row>
    <row r="23" spans="1:10" ht="3" customHeight="1">
      <c r="A23" s="175"/>
      <c r="B23" s="10"/>
      <c r="C23" s="10"/>
      <c r="D23" s="10"/>
      <c r="E23" s="80"/>
      <c r="F23" s="35"/>
      <c r="G23" s="86"/>
      <c r="H23" s="219"/>
      <c r="I23" s="256"/>
      <c r="J23" s="177"/>
    </row>
    <row r="24" spans="1:10" ht="16.5" customHeight="1">
      <c r="A24" s="175"/>
      <c r="B24" s="35"/>
      <c r="C24" s="10"/>
      <c r="D24" s="10"/>
      <c r="E24" s="80"/>
      <c r="F24" s="35"/>
      <c r="G24" s="36" t="s">
        <v>179</v>
      </c>
      <c r="H24" s="293"/>
      <c r="I24" s="256" t="s">
        <v>180</v>
      </c>
      <c r="J24" s="177" t="s">
        <v>81</v>
      </c>
    </row>
    <row r="25" spans="1:10" ht="3.75" customHeight="1" thickBot="1">
      <c r="A25" s="175"/>
      <c r="B25" s="12"/>
      <c r="C25" s="35"/>
      <c r="D25" s="12"/>
      <c r="E25" s="35"/>
      <c r="F25" s="35"/>
      <c r="G25" s="36"/>
      <c r="H25" s="176"/>
      <c r="I25" s="12"/>
      <c r="J25" s="177"/>
    </row>
    <row r="26" spans="1:10" ht="14.25" customHeight="1" thickBot="1">
      <c r="A26" s="175"/>
      <c r="C26" s="222" t="s">
        <v>192</v>
      </c>
      <c r="D26" s="73"/>
      <c r="E26" s="73"/>
      <c r="F26" s="35"/>
      <c r="G26" s="86" t="s">
        <v>181</v>
      </c>
      <c r="H26" s="180" t="str">
        <f>IF(OR(H22="",H20=""),"",(H20/H22)*100-100)</f>
        <v/>
      </c>
      <c r="I26" s="267" t="s">
        <v>182</v>
      </c>
      <c r="J26" s="177"/>
    </row>
    <row r="27" spans="1:10" ht="14.25" customHeight="1">
      <c r="A27" s="175"/>
      <c r="B27" s="73"/>
      <c r="C27" s="485" t="s">
        <v>161</v>
      </c>
      <c r="D27" s="485"/>
      <c r="E27" s="168">
        <f>IF(AND(H22&gt;0.1,H22&lt;=1),15,IF(H22&gt;1,10,20))</f>
        <v>20</v>
      </c>
      <c r="F27" s="168">
        <f>IF(AND(H22&gt;0.1,H22&lt;=1),-15,IF(H22&gt;1,-10,-20))</f>
        <v>-20</v>
      </c>
      <c r="G27" s="86"/>
      <c r="H27" s="188"/>
      <c r="I27" s="188"/>
      <c r="J27" s="177"/>
    </row>
    <row r="28" spans="1:10" ht="17.25" customHeight="1">
      <c r="A28" s="175"/>
      <c r="B28" s="248"/>
      <c r="C28" s="248"/>
      <c r="D28" s="168"/>
      <c r="E28" s="169"/>
      <c r="F28" s="35"/>
      <c r="G28" s="36"/>
      <c r="H28" s="178"/>
      <c r="I28" s="178"/>
      <c r="J28" s="177"/>
    </row>
    <row r="29" spans="1:10" ht="16.5" customHeight="1">
      <c r="A29" s="175"/>
      <c r="B29" s="20"/>
      <c r="C29" s="10"/>
      <c r="D29" s="10"/>
      <c r="E29" s="10"/>
      <c r="F29" s="35"/>
      <c r="G29" s="36" t="s">
        <v>183</v>
      </c>
      <c r="H29" s="291"/>
      <c r="I29" s="256" t="s">
        <v>177</v>
      </c>
      <c r="J29" s="177" t="s">
        <v>41</v>
      </c>
    </row>
    <row r="30" spans="1:10" ht="3.75" customHeight="1">
      <c r="A30" s="175"/>
      <c r="B30" s="13"/>
      <c r="C30" s="10"/>
      <c r="D30" s="10"/>
      <c r="E30" s="10"/>
      <c r="F30" s="35"/>
      <c r="G30" s="100"/>
      <c r="H30" s="173"/>
      <c r="I30" s="259"/>
      <c r="J30" s="177"/>
    </row>
    <row r="31" spans="1:10" ht="26.25" customHeight="1">
      <c r="A31" s="175"/>
      <c r="B31" s="10"/>
      <c r="C31" s="10"/>
      <c r="D31" s="10"/>
      <c r="E31" s="80"/>
      <c r="F31" s="35"/>
      <c r="G31" s="36" t="s">
        <v>184</v>
      </c>
      <c r="H31" s="292"/>
      <c r="I31" s="256" t="s">
        <v>177</v>
      </c>
      <c r="J31" s="177" t="s">
        <v>41</v>
      </c>
    </row>
    <row r="32" spans="1:10" ht="3" customHeight="1" thickBot="1">
      <c r="A32" s="175"/>
      <c r="B32" s="10"/>
      <c r="C32" s="10"/>
      <c r="D32" s="10"/>
      <c r="E32" s="80"/>
      <c r="F32" s="35"/>
      <c r="G32" s="86"/>
      <c r="H32" s="219"/>
      <c r="I32" s="256"/>
      <c r="J32" s="177"/>
    </row>
    <row r="33" spans="1:13" ht="14.25" customHeight="1" thickBot="1">
      <c r="A33" s="175"/>
      <c r="C33" s="222" t="s">
        <v>193</v>
      </c>
      <c r="D33" s="73"/>
      <c r="E33" s="73"/>
      <c r="F33" s="35"/>
      <c r="G33" s="86" t="s">
        <v>181</v>
      </c>
      <c r="H33" s="180" t="str">
        <f>IF(OR(H31="",H29=""),"",(H29/H31)*100-100)</f>
        <v/>
      </c>
      <c r="I33" s="267" t="s">
        <v>182</v>
      </c>
      <c r="J33" s="177"/>
    </row>
    <row r="34" spans="1:13" ht="14.25" customHeight="1">
      <c r="A34" s="175"/>
      <c r="B34" s="73"/>
      <c r="C34" s="485" t="s">
        <v>161</v>
      </c>
      <c r="D34" s="485"/>
      <c r="E34" s="168">
        <f>IF(AND(H31&gt;0.1,H31&lt;=1),10,IF(H31&gt;1,5,15))</f>
        <v>15</v>
      </c>
      <c r="F34" s="168">
        <f>IF(AND(H31&gt;0.1,H31&lt;=1),-10,IF(H31&gt;1,-10,-15))</f>
        <v>-15</v>
      </c>
      <c r="G34" s="86"/>
      <c r="H34" s="188"/>
      <c r="I34" s="188"/>
      <c r="J34" s="177"/>
    </row>
    <row r="35" spans="1:13" ht="16.5" customHeight="1">
      <c r="A35" s="175"/>
      <c r="B35" s="35"/>
      <c r="C35" s="35"/>
      <c r="D35" s="35"/>
      <c r="E35" s="35"/>
      <c r="F35" s="35"/>
      <c r="G35" s="36"/>
      <c r="H35" s="178"/>
      <c r="I35" s="178"/>
      <c r="J35" s="177"/>
    </row>
    <row r="36" spans="1:13" ht="19.5" customHeight="1">
      <c r="A36" s="220" t="s">
        <v>185</v>
      </c>
      <c r="B36" s="35"/>
      <c r="C36" s="248"/>
      <c r="D36" s="168"/>
      <c r="E36" s="169"/>
      <c r="F36" s="35"/>
      <c r="G36" s="36"/>
      <c r="H36" s="178"/>
      <c r="I36" s="178"/>
      <c r="J36" s="177"/>
    </row>
    <row r="37" spans="1:13" s="5" customFormat="1" ht="17.25" customHeight="1">
      <c r="A37" s="9"/>
      <c r="C37" s="20" t="s">
        <v>241</v>
      </c>
      <c r="D37" s="10"/>
      <c r="E37" s="10"/>
      <c r="F37" s="10"/>
      <c r="G37" s="86" t="s">
        <v>186</v>
      </c>
      <c r="H37" s="291"/>
      <c r="I37" s="256" t="s">
        <v>177</v>
      </c>
      <c r="J37" s="221" t="s">
        <v>41</v>
      </c>
      <c r="M37" s="10"/>
    </row>
    <row r="38" spans="1:13" s="5" customFormat="1" ht="3.75" customHeight="1">
      <c r="A38" s="9"/>
      <c r="C38" s="13"/>
      <c r="D38" s="10"/>
      <c r="E38" s="10"/>
      <c r="F38" s="10"/>
      <c r="G38" s="100"/>
      <c r="H38" s="173"/>
      <c r="I38" s="259"/>
      <c r="J38" s="27"/>
      <c r="M38" s="174"/>
    </row>
    <row r="39" spans="1:13" s="5" customFormat="1" ht="26.25" customHeight="1">
      <c r="A39" s="9"/>
      <c r="C39" s="10" t="s">
        <v>187</v>
      </c>
      <c r="D39" s="10"/>
      <c r="E39" s="80"/>
      <c r="F39" s="10"/>
      <c r="G39" s="86" t="s">
        <v>188</v>
      </c>
      <c r="H39" s="294"/>
      <c r="I39" s="256" t="s">
        <v>177</v>
      </c>
      <c r="J39" s="221" t="s">
        <v>41</v>
      </c>
    </row>
    <row r="40" spans="1:13" ht="3.75" customHeight="1" thickBot="1">
      <c r="A40" s="175"/>
      <c r="C40" s="12"/>
      <c r="D40" s="12"/>
      <c r="E40" s="35"/>
      <c r="F40" s="35"/>
      <c r="G40" s="36"/>
      <c r="H40" s="176"/>
      <c r="I40" s="12"/>
      <c r="J40" s="84"/>
    </row>
    <row r="41" spans="1:13" ht="16.5" customHeight="1" thickBot="1">
      <c r="A41" s="175"/>
      <c r="C41" s="222" t="s">
        <v>193</v>
      </c>
      <c r="D41" s="73"/>
      <c r="E41" s="73"/>
      <c r="F41" s="35"/>
      <c r="G41" s="86" t="s">
        <v>181</v>
      </c>
      <c r="H41" s="180" t="str">
        <f>IF(OR(H39="",H37=""),"",(H37/H39)*100-100)</f>
        <v/>
      </c>
      <c r="I41" s="267" t="s">
        <v>182</v>
      </c>
      <c r="J41" s="177"/>
    </row>
    <row r="42" spans="1:13" ht="15" customHeight="1">
      <c r="A42" s="175"/>
      <c r="B42" s="73"/>
      <c r="C42" s="485" t="s">
        <v>161</v>
      </c>
      <c r="D42" s="485"/>
      <c r="E42" s="168">
        <v>5</v>
      </c>
      <c r="F42" s="169">
        <v>-10</v>
      </c>
      <c r="G42" s="188"/>
      <c r="H42" s="188"/>
      <c r="I42" s="267"/>
      <c r="J42" s="177"/>
    </row>
    <row r="43" spans="1:13" ht="11.25" customHeight="1">
      <c r="A43" s="175"/>
      <c r="B43" s="35"/>
      <c r="C43" s="35"/>
      <c r="D43" s="35"/>
      <c r="E43" s="35"/>
      <c r="F43" s="36"/>
      <c r="G43" s="178"/>
      <c r="H43" s="178"/>
      <c r="I43" s="267"/>
      <c r="J43" s="177"/>
    </row>
    <row r="44" spans="1:13" ht="15" customHeight="1">
      <c r="A44" s="175"/>
      <c r="B44" s="267" t="s">
        <v>158</v>
      </c>
      <c r="C44" s="12"/>
      <c r="D44" s="12"/>
      <c r="E44" s="12"/>
      <c r="F44" s="267" t="s">
        <v>159</v>
      </c>
      <c r="G44" s="12"/>
      <c r="H44" s="12"/>
      <c r="I44" s="10"/>
      <c r="J44" s="11"/>
    </row>
    <row r="45" spans="1:13" ht="15" customHeight="1">
      <c r="A45" s="175"/>
      <c r="B45" s="10"/>
      <c r="C45" s="10"/>
      <c r="D45" s="10"/>
      <c r="E45" s="10"/>
      <c r="F45" s="10"/>
      <c r="G45" s="10"/>
      <c r="H45" s="10"/>
      <c r="I45" s="10"/>
      <c r="J45" s="11"/>
    </row>
    <row r="46" spans="1:13" ht="15" customHeight="1">
      <c r="A46" s="175"/>
      <c r="B46" s="10"/>
      <c r="C46" s="10"/>
      <c r="D46" s="10"/>
      <c r="E46" s="10"/>
      <c r="F46" s="10"/>
      <c r="G46" s="10"/>
      <c r="H46" s="10"/>
      <c r="I46" s="10"/>
      <c r="J46" s="11"/>
    </row>
    <row r="47" spans="1:13" ht="15" customHeight="1">
      <c r="A47" s="175"/>
      <c r="B47" s="10"/>
      <c r="C47" s="10"/>
      <c r="D47" s="10"/>
      <c r="E47" s="10"/>
      <c r="F47" s="10"/>
      <c r="G47" s="10"/>
      <c r="H47" s="10"/>
      <c r="I47" s="10"/>
      <c r="J47" s="11"/>
    </row>
    <row r="48" spans="1:13" ht="15" customHeight="1">
      <c r="A48" s="175"/>
      <c r="B48" s="10"/>
      <c r="C48" s="10"/>
      <c r="D48" s="10"/>
      <c r="E48" s="10"/>
      <c r="F48" s="10"/>
      <c r="G48" s="10"/>
      <c r="H48" s="10"/>
      <c r="I48" s="10"/>
      <c r="J48" s="11"/>
    </row>
    <row r="49" spans="1:10" ht="15" customHeight="1">
      <c r="A49" s="175"/>
      <c r="B49" s="10"/>
      <c r="C49" s="10"/>
      <c r="D49" s="10"/>
      <c r="E49" s="10"/>
      <c r="F49" s="10"/>
      <c r="G49" s="10"/>
      <c r="H49" s="10"/>
      <c r="I49" s="10"/>
      <c r="J49" s="11"/>
    </row>
    <row r="50" spans="1:10" ht="15" customHeight="1">
      <c r="A50" s="175"/>
      <c r="B50" s="10"/>
      <c r="C50" s="10"/>
      <c r="D50" s="10"/>
      <c r="E50" s="10"/>
      <c r="F50" s="10"/>
      <c r="G50" s="10"/>
      <c r="H50" s="10"/>
      <c r="I50" s="10"/>
      <c r="J50" s="11"/>
    </row>
    <row r="51" spans="1:10" ht="15" customHeight="1">
      <c r="A51" s="175"/>
      <c r="B51" s="10"/>
      <c r="C51" s="10"/>
      <c r="D51" s="10"/>
      <c r="E51" s="10"/>
      <c r="F51" s="10"/>
      <c r="G51" s="10"/>
      <c r="H51" s="10"/>
      <c r="I51" s="10"/>
      <c r="J51" s="11"/>
    </row>
    <row r="52" spans="1:10" ht="15" customHeight="1">
      <c r="A52" s="175"/>
      <c r="B52" s="10"/>
      <c r="C52" s="10"/>
      <c r="D52" s="10"/>
      <c r="E52" s="10"/>
      <c r="F52" s="10"/>
      <c r="G52" s="10"/>
      <c r="H52" s="10"/>
      <c r="I52" s="10"/>
      <c r="J52" s="11"/>
    </row>
    <row r="53" spans="1:10" ht="15" customHeight="1">
      <c r="A53" s="175"/>
      <c r="B53" s="10"/>
      <c r="C53" s="10"/>
      <c r="D53" s="10"/>
      <c r="E53" s="10"/>
      <c r="F53" s="10"/>
      <c r="G53" s="10"/>
      <c r="H53" s="10"/>
      <c r="I53" s="10"/>
      <c r="J53" s="11"/>
    </row>
    <row r="54" spans="1:10" ht="15" customHeight="1">
      <c r="A54" s="175"/>
      <c r="B54" s="10"/>
      <c r="C54" s="10"/>
      <c r="D54" s="10"/>
      <c r="E54" s="10"/>
      <c r="F54" s="10"/>
      <c r="G54" s="10"/>
      <c r="H54" s="10"/>
      <c r="I54" s="10"/>
      <c r="J54" s="11"/>
    </row>
    <row r="55" spans="1:10" ht="5.25" customHeight="1">
      <c r="A55" s="175"/>
      <c r="B55" s="10"/>
      <c r="C55" s="10"/>
      <c r="D55" s="10"/>
      <c r="E55" s="10"/>
      <c r="F55" s="10"/>
      <c r="G55" s="10"/>
      <c r="H55" s="10"/>
      <c r="I55" s="10"/>
      <c r="J55" s="11"/>
    </row>
    <row r="56" spans="1:10" s="5" customFormat="1" ht="15" customHeight="1" thickBot="1">
      <c r="A56" s="37"/>
      <c r="B56" s="63"/>
      <c r="C56" s="63"/>
      <c r="D56" s="63"/>
      <c r="E56" s="63"/>
      <c r="F56" s="63"/>
      <c r="G56" s="63"/>
      <c r="H56" s="63"/>
      <c r="I56" s="63"/>
      <c r="J56" s="90"/>
    </row>
    <row r="57" spans="1:10" ht="11.25" customHeight="1">
      <c r="A57" s="35"/>
      <c r="B57" s="35"/>
      <c r="C57" s="35"/>
      <c r="D57" s="35"/>
      <c r="E57" s="35"/>
      <c r="F57" s="35"/>
      <c r="G57" s="35"/>
      <c r="H57" s="35"/>
      <c r="I57" s="35"/>
      <c r="J57" s="35"/>
    </row>
  </sheetData>
  <sheetProtection password="89E8" sheet="1" objects="1" scenarios="1" selectLockedCells="1"/>
  <mergeCells count="11">
    <mergeCell ref="A2:J2"/>
    <mergeCell ref="B4:E4"/>
    <mergeCell ref="G4:J4"/>
    <mergeCell ref="C5:D5"/>
    <mergeCell ref="A5:B5"/>
    <mergeCell ref="B3:J3"/>
    <mergeCell ref="C27:D27"/>
    <mergeCell ref="C34:D34"/>
    <mergeCell ref="C42:D42"/>
    <mergeCell ref="B12:I17"/>
    <mergeCell ref="B8:I9"/>
  </mergeCells>
  <phoneticPr fontId="3"/>
  <conditionalFormatting sqref="H33">
    <cfRule type="expression" dxfId="11" priority="1" stopIfTrue="1">
      <formula>OR($H$33&gt;$E$34,$H$33&lt;$F$34)</formula>
    </cfRule>
  </conditionalFormatting>
  <conditionalFormatting sqref="G42 H41">
    <cfRule type="expression" dxfId="10" priority="2" stopIfTrue="1">
      <formula>OR(+$H$41&gt;$E$42,$H$41&lt;$F$42)</formula>
    </cfRule>
  </conditionalFormatting>
  <conditionalFormatting sqref="I27 H42 I34">
    <cfRule type="expression" dxfId="9" priority="3" stopIfTrue="1">
      <formula>OR(+$I$39&gt;$E$40,$I$39&lt;$F$40)</formula>
    </cfRule>
  </conditionalFormatting>
  <conditionalFormatting sqref="H26">
    <cfRule type="expression" dxfId="8" priority="4" stopIfTrue="1">
      <formula>OR($H$26&gt;$E$27,$H$26&lt;$F$27)</formula>
    </cfRule>
  </conditionalFormatting>
  <pageMargins left="0.78740157480314965" right="0.51181102362204722" top="0.78740157480314965" bottom="0.39370078740157483" header="0.19685039370078741" footer="0.19685039370078741"/>
  <pageSetup paperSize="9" orientation="portrait" r:id="rId1"/>
  <rowBreaks count="1" manualBreakCount="1">
    <brk id="57"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62"/>
  <sheetViews>
    <sheetView showGridLines="0" view="pageBreakPreview" topLeftCell="A13" zoomScaleNormal="85" zoomScaleSheetLayoutView="100" workbookViewId="0">
      <selection activeCell="I24" sqref="I24"/>
    </sheetView>
  </sheetViews>
  <sheetFormatPr defaultRowHeight="13.5"/>
  <cols>
    <col min="1" max="1" width="5.125" style="4" customWidth="1"/>
    <col min="2" max="2" width="5.375" style="4" customWidth="1"/>
    <col min="3" max="3" width="6" style="4" customWidth="1"/>
    <col min="4" max="4" width="19.875" style="4" customWidth="1"/>
    <col min="5" max="5" width="10.875" style="4" customWidth="1"/>
    <col min="6" max="6" width="6" style="4" customWidth="1"/>
    <col min="7" max="7" width="5.375" style="4" customWidth="1"/>
    <col min="8" max="9" width="8.625" style="4" customWidth="1"/>
    <col min="10" max="10" width="4.5" style="4" customWidth="1"/>
    <col min="11" max="12" width="4.125" style="4" customWidth="1"/>
    <col min="13" max="13" width="9.5" style="4" customWidth="1"/>
    <col min="14" max="16384" width="9" style="4"/>
  </cols>
  <sheetData>
    <row r="1" spans="1:18" ht="14.25" thickBot="1"/>
    <row r="2" spans="1:18" s="5" customFormat="1" ht="19.5" customHeight="1" thickBot="1">
      <c r="A2" s="513" t="str">
        <f>+表紙!A2</f>
        <v>業務用厨房熱機器等性能測定結果　【電気機器】</v>
      </c>
      <c r="B2" s="514"/>
      <c r="C2" s="514"/>
      <c r="D2" s="514"/>
      <c r="E2" s="514"/>
      <c r="F2" s="514"/>
      <c r="G2" s="514"/>
      <c r="H2" s="514"/>
      <c r="I2" s="514"/>
      <c r="J2" s="514"/>
      <c r="K2" s="514"/>
      <c r="L2" s="515"/>
    </row>
    <row r="3" spans="1:18" s="5" customFormat="1" ht="28.5" customHeight="1" thickTop="1">
      <c r="A3" s="521" t="s">
        <v>273</v>
      </c>
      <c r="B3" s="522"/>
      <c r="C3" s="500" t="str">
        <f>+表紙!B3&amp;"　　（３．立上り性能）"</f>
        <v>ラックコンベア洗浄機、フライトコンベア洗浄機、フラットコンベア洗浄機(選択してください)　　（３．立上り性能）</v>
      </c>
      <c r="D3" s="501"/>
      <c r="E3" s="501"/>
      <c r="F3" s="501"/>
      <c r="G3" s="501"/>
      <c r="H3" s="501"/>
      <c r="I3" s="501"/>
      <c r="J3" s="501"/>
      <c r="K3" s="501"/>
      <c r="L3" s="502"/>
    </row>
    <row r="4" spans="1:18" s="5" customFormat="1" ht="20.100000000000001" customHeight="1" thickBot="1">
      <c r="A4" s="523" t="s">
        <v>0</v>
      </c>
      <c r="B4" s="524"/>
      <c r="C4" s="516" t="str">
        <f>IF(表紙!$B$6=0,"",表紙!$B$6)</f>
        <v/>
      </c>
      <c r="D4" s="491"/>
      <c r="E4" s="491"/>
      <c r="F4" s="491"/>
      <c r="G4" s="517"/>
      <c r="H4" s="233" t="s">
        <v>1</v>
      </c>
      <c r="I4" s="516" t="str">
        <f>IF(表紙!$H$5=0,"",表紙!$H$5)</f>
        <v/>
      </c>
      <c r="J4" s="491"/>
      <c r="K4" s="491"/>
      <c r="L4" s="518"/>
    </row>
    <row r="5" spans="1:18" s="5" customFormat="1" ht="14.25" customHeight="1">
      <c r="A5" s="528" t="s">
        <v>34</v>
      </c>
      <c r="B5" s="529"/>
      <c r="C5" s="520" t="s">
        <v>35</v>
      </c>
      <c r="D5" s="519"/>
      <c r="E5" s="519"/>
      <c r="F5" s="532" t="s">
        <v>40</v>
      </c>
      <c r="G5" s="533"/>
      <c r="H5" s="295"/>
      <c r="I5" s="520" t="s">
        <v>29</v>
      </c>
      <c r="J5" s="295"/>
      <c r="K5" s="525" t="s">
        <v>63</v>
      </c>
      <c r="L5" s="297"/>
    </row>
    <row r="6" spans="1:18" s="5" customFormat="1" ht="14.25" customHeight="1" thickBot="1">
      <c r="A6" s="530" t="s">
        <v>36</v>
      </c>
      <c r="B6" s="531"/>
      <c r="C6" s="380"/>
      <c r="D6" s="527"/>
      <c r="E6" s="527"/>
      <c r="F6" s="534"/>
      <c r="G6" s="535"/>
      <c r="H6" s="296"/>
      <c r="I6" s="380"/>
      <c r="J6" s="296"/>
      <c r="K6" s="526"/>
      <c r="L6" s="298"/>
    </row>
    <row r="7" spans="1:18" s="5" customFormat="1" ht="22.5" customHeight="1">
      <c r="A7" s="227"/>
      <c r="B7" s="505"/>
      <c r="C7" s="505"/>
      <c r="D7" s="505"/>
      <c r="E7" s="505"/>
      <c r="F7" s="200"/>
      <c r="G7" s="201"/>
      <c r="H7" s="211"/>
      <c r="I7" s="199"/>
      <c r="J7" s="211"/>
      <c r="K7" s="202"/>
      <c r="L7" s="212"/>
    </row>
    <row r="8" spans="1:18" s="5" customFormat="1" ht="15" customHeight="1">
      <c r="A8" s="197"/>
      <c r="B8" s="508" t="s">
        <v>281</v>
      </c>
      <c r="C8" s="508"/>
      <c r="D8" s="508"/>
      <c r="E8" s="508"/>
      <c r="F8" s="508"/>
      <c r="G8" s="508"/>
      <c r="H8" s="508"/>
      <c r="I8" s="508"/>
      <c r="J8" s="508"/>
      <c r="K8" s="508"/>
      <c r="L8" s="198"/>
    </row>
    <row r="9" spans="1:18" s="5" customFormat="1" ht="15" customHeight="1">
      <c r="A9" s="197"/>
      <c r="B9" s="508"/>
      <c r="C9" s="508"/>
      <c r="D9" s="508"/>
      <c r="E9" s="508"/>
      <c r="F9" s="508"/>
      <c r="G9" s="508"/>
      <c r="H9" s="508"/>
      <c r="I9" s="508"/>
      <c r="J9" s="508"/>
      <c r="K9" s="508"/>
      <c r="L9" s="198"/>
    </row>
    <row r="10" spans="1:18" s="5" customFormat="1" ht="15" customHeight="1">
      <c r="A10" s="197"/>
      <c r="B10" s="508"/>
      <c r="C10" s="508"/>
      <c r="D10" s="508"/>
      <c r="E10" s="508"/>
      <c r="F10" s="508"/>
      <c r="G10" s="508"/>
      <c r="H10" s="508"/>
      <c r="I10" s="508"/>
      <c r="J10" s="508"/>
      <c r="K10" s="508"/>
      <c r="L10" s="198"/>
    </row>
    <row r="11" spans="1:18" s="5" customFormat="1" ht="18" customHeight="1">
      <c r="A11" s="197"/>
      <c r="B11" s="508"/>
      <c r="C11" s="508"/>
      <c r="D11" s="508"/>
      <c r="E11" s="508"/>
      <c r="F11" s="508"/>
      <c r="G11" s="508"/>
      <c r="H11" s="508"/>
      <c r="I11" s="508"/>
      <c r="J11" s="508"/>
      <c r="K11" s="508"/>
      <c r="L11" s="198"/>
    </row>
    <row r="12" spans="1:18" s="5" customFormat="1" ht="15" customHeight="1">
      <c r="A12" s="197"/>
      <c r="B12" s="508"/>
      <c r="C12" s="508"/>
      <c r="D12" s="508"/>
      <c r="E12" s="508"/>
      <c r="F12" s="508"/>
      <c r="G12" s="508"/>
      <c r="H12" s="508"/>
      <c r="I12" s="508"/>
      <c r="J12" s="508"/>
      <c r="K12" s="508"/>
      <c r="L12" s="198"/>
    </row>
    <row r="13" spans="1:18" s="5" customFormat="1" ht="15" customHeight="1">
      <c r="A13" s="197"/>
      <c r="B13" s="508"/>
      <c r="C13" s="508"/>
      <c r="D13" s="508"/>
      <c r="E13" s="508"/>
      <c r="F13" s="508"/>
      <c r="G13" s="508"/>
      <c r="H13" s="508"/>
      <c r="I13" s="508"/>
      <c r="J13" s="508"/>
      <c r="K13" s="508"/>
      <c r="L13" s="198"/>
    </row>
    <row r="14" spans="1:18" s="5" customFormat="1" ht="22.5" customHeight="1">
      <c r="A14" s="197"/>
      <c r="B14" s="508"/>
      <c r="C14" s="508"/>
      <c r="D14" s="508"/>
      <c r="E14" s="508"/>
      <c r="F14" s="508"/>
      <c r="G14" s="508"/>
      <c r="H14" s="508"/>
      <c r="I14" s="508"/>
      <c r="J14" s="508"/>
      <c r="K14" s="508"/>
      <c r="L14" s="198"/>
    </row>
    <row r="15" spans="1:18" s="5" customFormat="1" ht="15" customHeight="1">
      <c r="A15" s="197"/>
      <c r="B15" s="508"/>
      <c r="C15" s="508"/>
      <c r="D15" s="508"/>
      <c r="E15" s="508"/>
      <c r="F15" s="508"/>
      <c r="G15" s="508"/>
      <c r="H15" s="508"/>
      <c r="I15" s="508"/>
      <c r="J15" s="508"/>
      <c r="K15" s="508"/>
      <c r="L15" s="198"/>
    </row>
    <row r="16" spans="1:18" s="5" customFormat="1" ht="17.45" customHeight="1">
      <c r="A16" s="197"/>
      <c r="B16" s="508"/>
      <c r="C16" s="508"/>
      <c r="D16" s="508"/>
      <c r="E16" s="508"/>
      <c r="F16" s="508"/>
      <c r="G16" s="508"/>
      <c r="H16" s="508"/>
      <c r="I16" s="508"/>
      <c r="J16" s="508"/>
      <c r="K16" s="508"/>
      <c r="L16" s="198"/>
      <c r="M16" s="9"/>
      <c r="N16" s="18" t="s">
        <v>275</v>
      </c>
      <c r="O16" s="10"/>
      <c r="P16" s="10"/>
      <c r="Q16" s="10"/>
      <c r="R16" s="10"/>
    </row>
    <row r="17" spans="1:19" s="5" customFormat="1" ht="18" customHeight="1">
      <c r="A17" s="197"/>
      <c r="B17" s="508"/>
      <c r="C17" s="508"/>
      <c r="D17" s="508"/>
      <c r="E17" s="508"/>
      <c r="F17" s="508"/>
      <c r="G17" s="508"/>
      <c r="H17" s="508"/>
      <c r="I17" s="508"/>
      <c r="J17" s="508"/>
      <c r="K17" s="508"/>
      <c r="L17" s="198"/>
      <c r="M17" s="9"/>
      <c r="N17" s="18" t="s">
        <v>274</v>
      </c>
      <c r="O17" s="10"/>
      <c r="P17" s="49"/>
      <c r="Q17" s="10"/>
      <c r="R17" s="10"/>
    </row>
    <row r="18" spans="1:19" s="5" customFormat="1" ht="18" customHeight="1">
      <c r="A18" s="197"/>
      <c r="B18" s="508"/>
      <c r="C18" s="508"/>
      <c r="D18" s="508"/>
      <c r="E18" s="508"/>
      <c r="F18" s="508"/>
      <c r="G18" s="508"/>
      <c r="H18" s="508"/>
      <c r="I18" s="508"/>
      <c r="J18" s="508"/>
      <c r="K18" s="508"/>
      <c r="L18" s="198"/>
    </row>
    <row r="19" spans="1:19" s="5" customFormat="1" ht="10.5" customHeight="1">
      <c r="A19" s="197"/>
      <c r="B19" s="251"/>
      <c r="C19" s="251"/>
      <c r="D19" s="251"/>
      <c r="E19" s="251"/>
      <c r="F19" s="251"/>
      <c r="G19" s="251"/>
      <c r="H19" s="251"/>
      <c r="I19" s="251"/>
      <c r="J19" s="251"/>
      <c r="K19" s="251"/>
      <c r="L19" s="198"/>
      <c r="P19" s="4"/>
    </row>
    <row r="20" spans="1:19" s="5" customFormat="1" ht="15" customHeight="1">
      <c r="A20" s="9"/>
      <c r="B20" s="253"/>
      <c r="C20" s="253"/>
      <c r="D20" s="253"/>
      <c r="E20" s="253"/>
      <c r="F20" s="253"/>
      <c r="G20" s="253"/>
      <c r="H20" s="299" t="s">
        <v>239</v>
      </c>
      <c r="I20" s="299" t="s">
        <v>240</v>
      </c>
      <c r="J20" s="10"/>
      <c r="K20" s="10"/>
      <c r="L20" s="11"/>
      <c r="N20" s="5" t="str">
        <f>IF(表紙!$J$11="給水接続","給水","給湯")</f>
        <v>給湯</v>
      </c>
      <c r="O20" s="5">
        <f>IF(表紙!$J$11="給水接続",15,60)</f>
        <v>60</v>
      </c>
    </row>
    <row r="21" spans="1:19" s="5" customFormat="1" ht="15.6" customHeight="1">
      <c r="A21" s="509" t="s">
        <v>283</v>
      </c>
      <c r="B21" s="510"/>
      <c r="C21" s="511"/>
      <c r="D21" s="511"/>
      <c r="E21" s="511"/>
      <c r="F21" s="511"/>
      <c r="G21" s="14" t="s">
        <v>133</v>
      </c>
      <c r="H21" s="300"/>
      <c r="I21" s="300"/>
      <c r="J21" s="15" t="s">
        <v>21</v>
      </c>
      <c r="K21" s="506" t="s">
        <v>20</v>
      </c>
      <c r="L21" s="507"/>
    </row>
    <row r="22" spans="1:19" s="5" customFormat="1" ht="16.5" customHeight="1">
      <c r="A22" s="9" t="s">
        <v>284</v>
      </c>
      <c r="B22" s="10"/>
      <c r="C22" s="15"/>
      <c r="D22" s="16"/>
      <c r="E22" s="16"/>
      <c r="F22" s="16"/>
      <c r="G22" s="14" t="s">
        <v>134</v>
      </c>
      <c r="H22" s="300"/>
      <c r="I22" s="300"/>
      <c r="J22" s="15" t="s">
        <v>21</v>
      </c>
      <c r="K22" s="506" t="s">
        <v>20</v>
      </c>
      <c r="L22" s="507"/>
      <c r="N22" s="5" t="str">
        <f>IF(表紙!$J$11="給水接続","立洗浄給水","立洗浄給湯")</f>
        <v>立洗浄給湯</v>
      </c>
      <c r="O22" s="503"/>
      <c r="P22" s="503"/>
      <c r="Q22" s="503"/>
      <c r="R22" s="241"/>
    </row>
    <row r="23" spans="1:19" s="5" customFormat="1" ht="16.5" customHeight="1">
      <c r="A23" s="9" t="s">
        <v>285</v>
      </c>
      <c r="B23" s="10"/>
      <c r="C23" s="15"/>
      <c r="D23" s="16"/>
      <c r="E23" s="16"/>
      <c r="F23" s="16"/>
      <c r="G23" s="14" t="s">
        <v>135</v>
      </c>
      <c r="H23" s="300"/>
      <c r="I23" s="300"/>
      <c r="J23" s="15" t="s">
        <v>21</v>
      </c>
      <c r="K23" s="506" t="s">
        <v>20</v>
      </c>
      <c r="L23" s="507"/>
      <c r="O23" s="503"/>
      <c r="P23" s="503"/>
      <c r="Q23" s="503"/>
      <c r="R23" s="241"/>
    </row>
    <row r="24" spans="1:19" s="5" customFormat="1" ht="16.5" customHeight="1">
      <c r="A24" s="252" t="s">
        <v>286</v>
      </c>
      <c r="B24" s="20"/>
      <c r="C24" s="13"/>
      <c r="D24" s="13"/>
      <c r="E24" s="13"/>
      <c r="F24" s="13"/>
      <c r="G24" s="14" t="s">
        <v>132</v>
      </c>
      <c r="H24" s="300"/>
      <c r="I24" s="300"/>
      <c r="J24" s="15" t="s">
        <v>21</v>
      </c>
      <c r="K24" s="506" t="s">
        <v>20</v>
      </c>
      <c r="L24" s="507"/>
      <c r="O24" s="503"/>
      <c r="P24" s="503"/>
      <c r="Q24" s="503"/>
      <c r="R24" s="241"/>
      <c r="S24" s="5" t="str">
        <f>IF(表紙!$J$11="給水接続","給水温","給湯温")</f>
        <v>給湯温</v>
      </c>
    </row>
    <row r="25" spans="1:19" s="5" customFormat="1" ht="16.5" customHeight="1">
      <c r="A25" s="17" t="s">
        <v>74</v>
      </c>
      <c r="B25" s="51"/>
      <c r="C25" s="15"/>
      <c r="D25" s="16"/>
      <c r="E25" s="512" t="str">
        <f>IF(OR(表紙!$G$14="無",表紙!$J$14="冷水仕上げすすぎ方式"),"20℃（変更しないでください）","")</f>
        <v/>
      </c>
      <c r="F25" s="512"/>
      <c r="G25" s="512"/>
      <c r="H25" s="14" t="s">
        <v>131</v>
      </c>
      <c r="I25" s="301" t="str">
        <f>IF(OR(表紙!$G$14="無",表紙!$J$14="冷水仕上げすすぎ方式"),20,"")</f>
        <v/>
      </c>
      <c r="J25" s="15" t="s">
        <v>26</v>
      </c>
      <c r="K25" s="506" t="s">
        <v>16</v>
      </c>
      <c r="L25" s="507"/>
      <c r="O25" s="504"/>
      <c r="P25" s="504"/>
      <c r="Q25" s="504"/>
      <c r="R25" s="242"/>
    </row>
    <row r="26" spans="1:19" s="5" customFormat="1" ht="17.25" customHeight="1">
      <c r="A26" s="18" t="str">
        <f>IF(表紙!$J$11="給水接続",N17,N16)</f>
        <v xml:space="preserve"> 　　　　　： 給湯温度[℃]</v>
      </c>
      <c r="B26" s="49"/>
      <c r="C26" s="10"/>
      <c r="D26" s="13"/>
      <c r="E26" s="13"/>
      <c r="F26" s="13"/>
      <c r="G26" s="13"/>
      <c r="H26" s="36" t="s">
        <v>276</v>
      </c>
      <c r="I26" s="301"/>
      <c r="J26" s="15" t="s">
        <v>26</v>
      </c>
      <c r="K26" s="506" t="s">
        <v>16</v>
      </c>
      <c r="L26" s="507"/>
      <c r="O26" s="504"/>
      <c r="P26" s="504"/>
      <c r="Q26" s="504"/>
      <c r="R26" s="242"/>
    </row>
    <row r="27" spans="1:19" s="5" customFormat="1" ht="16.5" customHeight="1">
      <c r="A27" s="18" t="s">
        <v>143</v>
      </c>
      <c r="B27" s="267"/>
      <c r="C27" s="10"/>
      <c r="D27" s="13"/>
      <c r="E27" s="13"/>
      <c r="F27" s="13"/>
      <c r="G27" s="13"/>
      <c r="H27" s="14" t="s">
        <v>55</v>
      </c>
      <c r="I27" s="19" t="str">
        <f>IF(表紙!C15="洗浄タンク",表紙!F15,IF(表紙!C16="洗浄タンク",表紙!F16,""))</f>
        <v/>
      </c>
      <c r="J27" s="10" t="s">
        <v>89</v>
      </c>
      <c r="K27" s="249"/>
      <c r="L27" s="250"/>
      <c r="O27" s="504"/>
      <c r="P27" s="504"/>
      <c r="Q27" s="504"/>
      <c r="R27" s="242"/>
    </row>
    <row r="28" spans="1:19" s="5" customFormat="1" ht="16.5" customHeight="1">
      <c r="A28" s="18" t="s">
        <v>126</v>
      </c>
      <c r="B28" s="267"/>
      <c r="C28" s="10"/>
      <c r="D28" s="13"/>
      <c r="E28" s="13"/>
      <c r="F28" s="13"/>
      <c r="G28" s="13"/>
      <c r="H28" s="14" t="s">
        <v>54</v>
      </c>
      <c r="I28" s="19" t="str">
        <f>IF(表紙!C16="循環すすぎタンク",表紙!F16,IF(表紙!H15="循環すすぎタンク",表紙!J15,""))</f>
        <v/>
      </c>
      <c r="J28" s="10" t="s">
        <v>89</v>
      </c>
      <c r="K28" s="249"/>
      <c r="L28" s="250"/>
      <c r="N28" s="5" t="str">
        <f>IF(表紙!$J$11="給水接続","立循環給水","立循環給湯")</f>
        <v>立循環給湯</v>
      </c>
      <c r="O28" s="504"/>
      <c r="P28" s="504"/>
      <c r="Q28" s="504"/>
      <c r="R28" s="242"/>
    </row>
    <row r="29" spans="1:19" s="5" customFormat="1" ht="16.5" customHeight="1">
      <c r="A29" s="18" t="s">
        <v>144</v>
      </c>
      <c r="B29" s="267"/>
      <c r="C29" s="10"/>
      <c r="D29" s="13"/>
      <c r="E29" s="13"/>
      <c r="F29" s="20"/>
      <c r="G29" s="20"/>
      <c r="H29" s="14" t="s">
        <v>130</v>
      </c>
      <c r="I29" s="301"/>
      <c r="J29" s="15" t="s">
        <v>24</v>
      </c>
      <c r="K29" s="506" t="s">
        <v>16</v>
      </c>
      <c r="L29" s="507"/>
      <c r="O29" s="504"/>
      <c r="P29" s="504"/>
      <c r="Q29" s="504"/>
      <c r="R29" s="242"/>
    </row>
    <row r="30" spans="1:19" s="5" customFormat="1" ht="16.5" customHeight="1">
      <c r="A30" s="18" t="s">
        <v>100</v>
      </c>
      <c r="B30" s="267"/>
      <c r="C30" s="10"/>
      <c r="D30" s="13"/>
      <c r="E30" s="13"/>
      <c r="F30" s="20"/>
      <c r="G30" s="20"/>
      <c r="H30" s="14" t="s">
        <v>129</v>
      </c>
      <c r="I30" s="301"/>
      <c r="J30" s="15" t="s">
        <v>24</v>
      </c>
      <c r="K30" s="506" t="s">
        <v>16</v>
      </c>
      <c r="L30" s="507"/>
      <c r="O30" s="504"/>
      <c r="P30" s="504"/>
      <c r="Q30" s="504"/>
      <c r="R30" s="242"/>
    </row>
    <row r="31" spans="1:19" s="5" customFormat="1" ht="16.5" customHeight="1">
      <c r="A31" s="252" t="s">
        <v>287</v>
      </c>
      <c r="B31" s="20"/>
      <c r="C31" s="10"/>
      <c r="D31" s="20"/>
      <c r="E31" s="20"/>
      <c r="F31" s="20"/>
      <c r="G31" s="20"/>
      <c r="H31" s="14" t="s">
        <v>56</v>
      </c>
      <c r="I31" s="21">
        <v>4.1900000000000004</v>
      </c>
      <c r="J31" s="15" t="s">
        <v>57</v>
      </c>
      <c r="K31" s="506"/>
      <c r="L31" s="507"/>
      <c r="O31" s="504"/>
      <c r="P31" s="504"/>
      <c r="Q31" s="504"/>
      <c r="R31" s="242"/>
    </row>
    <row r="32" spans="1:19" s="5" customFormat="1" ht="16.5" customHeight="1" thickBot="1">
      <c r="A32" s="252"/>
      <c r="B32" s="20"/>
      <c r="C32" s="10"/>
      <c r="D32" s="20"/>
      <c r="E32" s="20"/>
      <c r="F32" s="20"/>
      <c r="G32" s="20"/>
      <c r="H32" s="14"/>
      <c r="I32" s="21"/>
      <c r="J32" s="15"/>
      <c r="K32" s="249"/>
      <c r="L32" s="250"/>
      <c r="O32" s="504"/>
      <c r="P32" s="504"/>
      <c r="Q32" s="504"/>
      <c r="R32" s="242"/>
    </row>
    <row r="33" spans="1:18" s="5" customFormat="1" ht="18.75" customHeight="1" thickBot="1">
      <c r="A33" s="104"/>
      <c r="B33" s="35" t="s">
        <v>145</v>
      </c>
      <c r="C33" s="22"/>
      <c r="D33" s="13"/>
      <c r="E33" s="13"/>
      <c r="F33" s="13"/>
      <c r="G33" s="13"/>
      <c r="H33" s="14" t="s">
        <v>256</v>
      </c>
      <c r="I33" s="23" t="str">
        <f>IF(+表紙!$C$14="3タンク式",IF(COUNTBLANK(H21:I21)=0,(H21+I21)/2,""),"－")</f>
        <v>－</v>
      </c>
      <c r="J33" s="24" t="s">
        <v>64</v>
      </c>
      <c r="K33" s="506" t="s">
        <v>20</v>
      </c>
      <c r="L33" s="507"/>
      <c r="O33" s="504"/>
      <c r="P33" s="504"/>
      <c r="Q33" s="504"/>
      <c r="R33" s="242"/>
    </row>
    <row r="34" spans="1:18" s="5" customFormat="1" ht="7.5" customHeight="1">
      <c r="A34" s="9"/>
      <c r="B34" s="10"/>
      <c r="C34" s="22"/>
      <c r="D34" s="13"/>
      <c r="E34" s="13"/>
      <c r="F34" s="13"/>
      <c r="G34" s="13"/>
      <c r="H34" s="14"/>
      <c r="I34" s="25"/>
      <c r="J34" s="24"/>
      <c r="K34" s="26"/>
      <c r="L34" s="27"/>
    </row>
    <row r="35" spans="1:18" s="5" customFormat="1" ht="11.25" customHeight="1" thickBot="1">
      <c r="A35" s="9"/>
      <c r="B35" s="10"/>
      <c r="C35" s="20"/>
      <c r="D35" s="13"/>
      <c r="E35" s="13"/>
      <c r="F35" s="13"/>
      <c r="G35" s="13"/>
      <c r="H35" s="13"/>
      <c r="I35" s="13"/>
      <c r="J35" s="24"/>
      <c r="K35" s="256"/>
      <c r="L35" s="27"/>
    </row>
    <row r="36" spans="1:18" s="5" customFormat="1" ht="18.75" customHeight="1" thickBot="1">
      <c r="A36" s="105"/>
      <c r="B36" s="13" t="s">
        <v>146</v>
      </c>
      <c r="C36" s="20"/>
      <c r="D36" s="13"/>
      <c r="E36" s="13"/>
      <c r="F36" s="13"/>
      <c r="G36" s="28"/>
      <c r="H36" s="14" t="s">
        <v>256</v>
      </c>
      <c r="I36" s="23" t="str">
        <f>IF(I27&lt;&gt;"",IF(COUNT(H22,I22,I26,I27,I29,I31)=6,(H22+I22)/2+I31*(I26-O20)*I27/(60*I29),""),"－")</f>
        <v>－</v>
      </c>
      <c r="J36" s="24" t="s">
        <v>64</v>
      </c>
      <c r="K36" s="506" t="s">
        <v>20</v>
      </c>
      <c r="L36" s="507"/>
    </row>
    <row r="37" spans="1:18" s="5" customFormat="1" ht="15" customHeight="1">
      <c r="A37" s="9"/>
      <c r="B37" s="10"/>
      <c r="C37" s="20"/>
      <c r="D37" s="13"/>
      <c r="E37" s="13"/>
      <c r="F37" s="13"/>
      <c r="G37" s="28"/>
      <c r="H37" s="14"/>
      <c r="I37" s="25"/>
      <c r="J37" s="24"/>
      <c r="K37" s="26"/>
      <c r="L37" s="27"/>
    </row>
    <row r="38" spans="1:18" s="5" customFormat="1" ht="11.25" customHeight="1" thickBot="1">
      <c r="A38" s="9"/>
      <c r="B38" s="10"/>
      <c r="C38" s="10"/>
      <c r="D38" s="13"/>
      <c r="E38" s="13"/>
      <c r="F38" s="13"/>
      <c r="G38" s="13"/>
      <c r="H38" s="13"/>
      <c r="I38" s="13"/>
      <c r="J38" s="13"/>
      <c r="K38" s="16"/>
      <c r="L38" s="255"/>
    </row>
    <row r="39" spans="1:18" s="5" customFormat="1" ht="18.75" customHeight="1" thickBot="1">
      <c r="A39" s="105"/>
      <c r="B39" s="108" t="s">
        <v>58</v>
      </c>
      <c r="C39" s="22"/>
      <c r="D39" s="13"/>
      <c r="E39" s="13"/>
      <c r="F39" s="13"/>
      <c r="G39" s="28"/>
      <c r="H39" s="14" t="s">
        <v>256</v>
      </c>
      <c r="I39" s="23" t="str">
        <f>IF(I28&lt;&gt;"",IF(COUNT(H23,I23,I26,I28,I30,I31)=6,((H23+I23)/2)+I31*(I26-O20)*I28/(60*I30),""),"－")</f>
        <v>－</v>
      </c>
      <c r="J39" s="24" t="s">
        <v>99</v>
      </c>
      <c r="K39" s="506" t="s">
        <v>20</v>
      </c>
      <c r="L39" s="507"/>
    </row>
    <row r="40" spans="1:18" s="5" customFormat="1" ht="15" customHeight="1">
      <c r="A40" s="9"/>
      <c r="B40" s="10"/>
      <c r="C40" s="22"/>
      <c r="D40" s="13"/>
      <c r="E40" s="13"/>
      <c r="F40" s="13"/>
      <c r="G40" s="28"/>
      <c r="H40" s="14"/>
      <c r="I40" s="25"/>
      <c r="J40" s="24"/>
      <c r="K40" s="26"/>
      <c r="L40" s="255"/>
    </row>
    <row r="41" spans="1:18" s="5" customFormat="1" ht="11.25" customHeight="1" thickBot="1">
      <c r="A41" s="9"/>
      <c r="B41" s="10"/>
      <c r="C41" s="10"/>
      <c r="D41" s="13"/>
      <c r="E41" s="13"/>
      <c r="F41" s="13"/>
      <c r="G41" s="13"/>
      <c r="H41" s="13"/>
      <c r="I41" s="13"/>
      <c r="J41" s="24"/>
      <c r="K41" s="16"/>
      <c r="L41" s="255"/>
    </row>
    <row r="42" spans="1:18" s="5" customFormat="1" ht="18.75" customHeight="1" thickBot="1">
      <c r="A42" s="105"/>
      <c r="B42" s="108" t="s">
        <v>59</v>
      </c>
      <c r="C42" s="13"/>
      <c r="D42" s="13"/>
      <c r="E42" s="13"/>
      <c r="F42" s="13"/>
      <c r="G42" s="13"/>
      <c r="H42" s="14" t="s">
        <v>256</v>
      </c>
      <c r="I42" s="23" t="str">
        <f>IF(+表紙!G14="有",IF(COUNT(H24,I24,I25)=3,(H24+I24)/2*(80-20)/(80-I25),""),"－")</f>
        <v>－</v>
      </c>
      <c r="J42" s="24" t="s">
        <v>99</v>
      </c>
      <c r="K42" s="506" t="s">
        <v>20</v>
      </c>
      <c r="L42" s="507"/>
    </row>
    <row r="43" spans="1:18" s="5" customFormat="1" ht="15" customHeight="1">
      <c r="A43" s="9"/>
      <c r="B43" s="10"/>
      <c r="C43" s="13"/>
      <c r="D43" s="13"/>
      <c r="E43" s="13"/>
      <c r="F43" s="13"/>
      <c r="G43" s="13"/>
      <c r="H43" s="10"/>
      <c r="I43" s="10"/>
      <c r="J43" s="29"/>
      <c r="K43" s="15"/>
      <c r="L43" s="255"/>
    </row>
    <row r="44" spans="1:18" s="5" customFormat="1" ht="4.5" hidden="1" customHeight="1">
      <c r="A44" s="9"/>
      <c r="B44" s="10"/>
      <c r="C44" s="13"/>
      <c r="D44" s="13"/>
      <c r="E44" s="13"/>
      <c r="F44" s="13"/>
      <c r="G44" s="13"/>
      <c r="H44" s="10"/>
      <c r="I44" s="10"/>
      <c r="J44" s="29"/>
      <c r="K44" s="15"/>
      <c r="L44" s="255"/>
    </row>
    <row r="45" spans="1:18" s="5" customFormat="1" ht="21" customHeight="1" thickBot="1">
      <c r="A45" s="9"/>
      <c r="B45" s="30" t="s">
        <v>254</v>
      </c>
      <c r="D45" s="13"/>
      <c r="E45" s="13"/>
      <c r="F45" s="13"/>
      <c r="G45" s="13"/>
      <c r="H45" s="13"/>
      <c r="I45" s="13"/>
      <c r="J45" s="24"/>
      <c r="K45" s="16"/>
      <c r="L45" s="255"/>
    </row>
    <row r="46" spans="1:18" s="5" customFormat="1" ht="30" customHeight="1" thickBot="1">
      <c r="A46" s="9"/>
      <c r="B46" s="10"/>
      <c r="C46" s="20" t="s">
        <v>168</v>
      </c>
      <c r="E46" s="13"/>
      <c r="F46" s="13"/>
      <c r="G46" s="13"/>
      <c r="H46" s="14" t="s">
        <v>255</v>
      </c>
      <c r="I46" s="31" t="str">
        <f>IF(I36="－","－",MAX(I33,I36,I39,I42))</f>
        <v>－</v>
      </c>
      <c r="J46" s="24" t="s">
        <v>99</v>
      </c>
      <c r="K46" s="506" t="s">
        <v>20</v>
      </c>
      <c r="L46" s="507"/>
      <c r="M46" s="10"/>
    </row>
    <row r="47" spans="1:18" s="5" customFormat="1" ht="4.9000000000000004" customHeight="1">
      <c r="A47" s="9"/>
      <c r="B47" s="10"/>
      <c r="C47" s="20"/>
      <c r="E47" s="13"/>
      <c r="F47" s="13"/>
      <c r="G47" s="13"/>
      <c r="H47" s="14"/>
      <c r="I47" s="106"/>
      <c r="J47" s="24"/>
      <c r="K47" s="249"/>
      <c r="L47" s="250"/>
      <c r="M47" s="10"/>
    </row>
    <row r="48" spans="1:18" s="5" customFormat="1" ht="15" customHeight="1">
      <c r="A48" s="9"/>
      <c r="B48" s="10"/>
      <c r="C48" s="10"/>
      <c r="D48" s="20"/>
      <c r="E48" s="13"/>
      <c r="F48" s="13"/>
      <c r="G48" s="13"/>
      <c r="H48" s="238" t="s">
        <v>239</v>
      </c>
      <c r="I48" s="238" t="s">
        <v>240</v>
      </c>
      <c r="J48" s="20"/>
      <c r="K48" s="249"/>
      <c r="L48" s="250"/>
      <c r="M48" s="10"/>
    </row>
    <row r="49" spans="1:13" s="5" customFormat="1" ht="15" customHeight="1">
      <c r="A49" s="9"/>
      <c r="B49" s="10" t="s">
        <v>142</v>
      </c>
      <c r="D49" s="20"/>
      <c r="E49" s="13"/>
      <c r="F49" s="13"/>
      <c r="G49" s="13"/>
      <c r="H49" s="107" t="str">
        <f>IF(COUNTA(H21:H24)&lt;&gt;0,MAX(H21:H24),"")</f>
        <v/>
      </c>
      <c r="I49" s="107" t="str">
        <f>IF(COUNTA(I21:I24)&lt;&gt;0,MAX(I21:I24),"")</f>
        <v/>
      </c>
      <c r="J49" s="15" t="s">
        <v>21</v>
      </c>
      <c r="K49" s="506" t="s">
        <v>20</v>
      </c>
      <c r="L49" s="507"/>
      <c r="M49" s="10"/>
    </row>
    <row r="50" spans="1:13" s="5" customFormat="1" ht="3.75" customHeight="1">
      <c r="A50" s="9"/>
      <c r="B50" s="10"/>
      <c r="D50" s="20"/>
      <c r="E50" s="13"/>
      <c r="F50" s="13"/>
      <c r="G50" s="13"/>
      <c r="H50" s="14"/>
      <c r="I50" s="106"/>
      <c r="J50" s="20"/>
      <c r="K50" s="249"/>
      <c r="L50" s="250"/>
      <c r="M50" s="10"/>
    </row>
    <row r="51" spans="1:13" s="5" customFormat="1" ht="18" customHeight="1">
      <c r="A51" s="9"/>
      <c r="B51" s="10" t="s">
        <v>88</v>
      </c>
      <c r="D51" s="20"/>
      <c r="E51" s="13"/>
      <c r="F51" s="10"/>
      <c r="G51" s="32" t="s">
        <v>149</v>
      </c>
      <c r="H51" s="302"/>
      <c r="I51" s="303"/>
      <c r="J51" s="33" t="s">
        <v>98</v>
      </c>
      <c r="K51" s="536" t="s">
        <v>41</v>
      </c>
      <c r="L51" s="537"/>
      <c r="M51" s="34"/>
    </row>
    <row r="52" spans="1:13" s="5" customFormat="1" ht="11.25" customHeight="1" thickBot="1">
      <c r="A52" s="37"/>
      <c r="B52" s="63"/>
      <c r="C52" s="38"/>
      <c r="D52" s="38"/>
      <c r="E52" s="38"/>
      <c r="F52" s="39"/>
      <c r="G52" s="39"/>
      <c r="H52" s="40"/>
      <c r="I52" s="112"/>
      <c r="J52" s="41"/>
      <c r="K52" s="42"/>
      <c r="L52" s="43"/>
      <c r="M52" s="29"/>
    </row>
    <row r="53" spans="1:13" s="5" customFormat="1" ht="9" customHeight="1">
      <c r="I53" s="10"/>
      <c r="M53" s="10"/>
    </row>
    <row r="54" spans="1:13" s="5" customFormat="1" ht="17.25" customHeight="1">
      <c r="I54" s="10"/>
    </row>
    <row r="55" spans="1:13" s="5" customFormat="1" ht="19.5" customHeight="1"/>
    <row r="56" spans="1:13" s="5" customFormat="1" ht="28.5" customHeight="1"/>
    <row r="57" spans="1:13" s="5" customFormat="1" ht="20.100000000000001" customHeight="1"/>
    <row r="58" spans="1:13" s="5" customFormat="1" ht="14.25" customHeight="1"/>
    <row r="59" spans="1:13" s="5" customFormat="1" ht="14.25" customHeight="1"/>
    <row r="60" spans="1:13" s="5" customFormat="1" ht="15" customHeight="1"/>
    <row r="61" spans="1:13" s="5" customFormat="1" ht="15" customHeight="1"/>
    <row r="62" spans="1:13" s="5" customFormat="1" ht="15" customHeight="1"/>
  </sheetData>
  <sheetProtection password="89E8" sheet="1" objects="1" scenarios="1" selectLockedCells="1"/>
  <mergeCells count="38">
    <mergeCell ref="K51:L51"/>
    <mergeCell ref="K22:L22"/>
    <mergeCell ref="K23:L23"/>
    <mergeCell ref="K24:L24"/>
    <mergeCell ref="K46:L46"/>
    <mergeCell ref="K49:L49"/>
    <mergeCell ref="K29:L29"/>
    <mergeCell ref="K31:L31"/>
    <mergeCell ref="K33:L33"/>
    <mergeCell ref="K26:L26"/>
    <mergeCell ref="K30:L30"/>
    <mergeCell ref="K39:L39"/>
    <mergeCell ref="K42:L42"/>
    <mergeCell ref="K36:L36"/>
    <mergeCell ref="A2:L2"/>
    <mergeCell ref="C4:G4"/>
    <mergeCell ref="I4:L4"/>
    <mergeCell ref="D5:E5"/>
    <mergeCell ref="I5:I6"/>
    <mergeCell ref="A3:B3"/>
    <mergeCell ref="C3:L3"/>
    <mergeCell ref="A4:B4"/>
    <mergeCell ref="K5:K6"/>
    <mergeCell ref="D6:E6"/>
    <mergeCell ref="A5:B5"/>
    <mergeCell ref="A6:B6"/>
    <mergeCell ref="F5:G6"/>
    <mergeCell ref="C5:C6"/>
    <mergeCell ref="O22:Q24"/>
    <mergeCell ref="O31:Q33"/>
    <mergeCell ref="O28:Q30"/>
    <mergeCell ref="O25:Q27"/>
    <mergeCell ref="B7:E7"/>
    <mergeCell ref="K25:L25"/>
    <mergeCell ref="B8:K18"/>
    <mergeCell ref="A21:F21"/>
    <mergeCell ref="K21:L21"/>
    <mergeCell ref="E25:G25"/>
  </mergeCells>
  <phoneticPr fontId="3"/>
  <pageMargins left="0.78740157480314965" right="0.51181102362204722" top="0.78740157480314965" bottom="0.39370078740157483" header="0.19685039370078741" footer="0.19685039370078741"/>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view="pageBreakPreview" zoomScaleNormal="100" zoomScaleSheetLayoutView="100" workbookViewId="0">
      <selection activeCell="A3" sqref="A3"/>
    </sheetView>
  </sheetViews>
  <sheetFormatPr defaultRowHeight="13.5"/>
  <cols>
    <col min="1" max="1" width="10.375" style="4" customWidth="1"/>
    <col min="2" max="5" width="7.5" style="4" customWidth="1"/>
    <col min="6" max="6" width="5.25" style="4" customWidth="1"/>
    <col min="7" max="7" width="3.125" style="4" customWidth="1"/>
    <col min="8" max="8" width="2.25" style="4" customWidth="1"/>
    <col min="9" max="12" width="7.5" style="4" customWidth="1"/>
    <col min="13" max="13" width="5.25" style="4" customWidth="1"/>
    <col min="14" max="14" width="1.375" style="4" customWidth="1"/>
    <col min="15" max="15" width="2.25" style="4" customWidth="1"/>
    <col min="16" max="16" width="5.625" style="4" customWidth="1"/>
    <col min="17" max="19" width="9" style="4" customWidth="1"/>
    <col min="20" max="16384" width="9" style="4"/>
  </cols>
  <sheetData>
    <row r="1" spans="1:15" ht="14.25" thickBot="1"/>
    <row r="2" spans="1:15" s="5" customFormat="1" ht="19.5" customHeight="1" thickBot="1">
      <c r="A2" s="513" t="str">
        <f>+表紙!A2</f>
        <v>業務用厨房熱機器等性能測定結果　【電気機器】</v>
      </c>
      <c r="B2" s="514"/>
      <c r="C2" s="514"/>
      <c r="D2" s="514"/>
      <c r="E2" s="514"/>
      <c r="F2" s="514"/>
      <c r="G2" s="514"/>
      <c r="H2" s="514"/>
      <c r="I2" s="514"/>
      <c r="J2" s="514"/>
      <c r="K2" s="514"/>
      <c r="L2" s="514"/>
      <c r="M2" s="514"/>
      <c r="N2" s="514"/>
      <c r="O2" s="515"/>
    </row>
    <row r="3" spans="1:15" s="5" customFormat="1" ht="28.5" customHeight="1" thickTop="1">
      <c r="A3" s="6" t="s">
        <v>273</v>
      </c>
      <c r="B3" s="500" t="str">
        <f>+表紙!B3&amp;"　　（４．処理能力）"</f>
        <v>ラックコンベア洗浄機、フライトコンベア洗浄機、フラットコンベア洗浄機(選択してください)　　（４．処理能力）</v>
      </c>
      <c r="C3" s="501"/>
      <c r="D3" s="501"/>
      <c r="E3" s="501"/>
      <c r="F3" s="501"/>
      <c r="G3" s="501"/>
      <c r="H3" s="501"/>
      <c r="I3" s="501"/>
      <c r="J3" s="501"/>
      <c r="K3" s="501"/>
      <c r="L3" s="501"/>
      <c r="M3" s="501"/>
      <c r="N3" s="501"/>
      <c r="O3" s="502"/>
    </row>
    <row r="4" spans="1:15" s="5" customFormat="1" ht="19.5" customHeight="1" thickBot="1">
      <c r="A4" s="7" t="s">
        <v>0</v>
      </c>
      <c r="B4" s="516" t="str">
        <f>IF(表紙!$B$6=0,"",表紙!$B$6)</f>
        <v/>
      </c>
      <c r="C4" s="491"/>
      <c r="D4" s="491"/>
      <c r="E4" s="491"/>
      <c r="F4" s="491"/>
      <c r="G4" s="491"/>
      <c r="H4" s="491"/>
      <c r="I4" s="491"/>
      <c r="J4" s="517"/>
      <c r="K4" s="233" t="s">
        <v>1</v>
      </c>
      <c r="L4" s="516" t="str">
        <f>IF(表紙!$H$5=0,"",表紙!$H$5)</f>
        <v/>
      </c>
      <c r="M4" s="491"/>
      <c r="N4" s="491"/>
      <c r="O4" s="518"/>
    </row>
    <row r="5" spans="1:15" s="5" customFormat="1" ht="7.5" customHeight="1">
      <c r="A5" s="271"/>
      <c r="B5" s="272"/>
      <c r="C5" s="272"/>
      <c r="D5" s="272"/>
      <c r="E5" s="272"/>
      <c r="F5" s="272"/>
      <c r="G5" s="272"/>
      <c r="H5" s="272"/>
      <c r="I5" s="272"/>
      <c r="J5" s="272"/>
      <c r="K5" s="262"/>
      <c r="L5" s="272"/>
      <c r="M5" s="272"/>
      <c r="N5" s="46"/>
      <c r="O5" s="47"/>
    </row>
    <row r="6" spans="1:15" s="242" customFormat="1" ht="16.5" customHeight="1">
      <c r="A6" s="252"/>
      <c r="B6" s="556" t="s">
        <v>196</v>
      </c>
      <c r="C6" s="556"/>
      <c r="D6" s="556"/>
      <c r="E6" s="556"/>
      <c r="F6" s="556"/>
      <c r="G6" s="556"/>
      <c r="H6" s="556"/>
      <c r="I6" s="556"/>
      <c r="J6" s="556"/>
      <c r="K6" s="556"/>
      <c r="L6" s="556"/>
      <c r="M6" s="556"/>
      <c r="N6" s="20"/>
      <c r="O6" s="273"/>
    </row>
    <row r="7" spans="1:15" s="242" customFormat="1" ht="16.5" customHeight="1">
      <c r="A7" s="252"/>
      <c r="B7" s="556"/>
      <c r="C7" s="556"/>
      <c r="D7" s="556"/>
      <c r="E7" s="556"/>
      <c r="F7" s="556"/>
      <c r="G7" s="556"/>
      <c r="H7" s="556"/>
      <c r="I7" s="556"/>
      <c r="J7" s="556"/>
      <c r="K7" s="556"/>
      <c r="L7" s="556"/>
      <c r="M7" s="556"/>
      <c r="N7" s="102"/>
      <c r="O7" s="273"/>
    </row>
    <row r="8" spans="1:15" s="242" customFormat="1" ht="15" customHeight="1">
      <c r="A8" s="252"/>
      <c r="B8" s="1"/>
      <c r="C8" s="20"/>
      <c r="D8" s="20"/>
      <c r="E8" s="20"/>
      <c r="F8" s="20"/>
      <c r="G8" s="20"/>
      <c r="H8" s="20"/>
      <c r="I8" s="20"/>
      <c r="J8" s="102"/>
      <c r="K8" s="102"/>
      <c r="L8" s="102"/>
      <c r="M8" s="102"/>
      <c r="N8" s="102"/>
      <c r="O8" s="273"/>
    </row>
    <row r="9" spans="1:15" s="242" customFormat="1" ht="15" customHeight="1">
      <c r="A9" s="252"/>
      <c r="C9" s="557" t="s">
        <v>195</v>
      </c>
      <c r="D9" s="557"/>
      <c r="E9" s="557"/>
      <c r="F9" s="557"/>
      <c r="G9" s="557"/>
      <c r="H9" s="557"/>
      <c r="I9" s="557"/>
      <c r="J9" s="557"/>
      <c r="K9" s="557"/>
      <c r="L9" s="557"/>
      <c r="M9" s="557"/>
      <c r="N9" s="274"/>
      <c r="O9" s="273"/>
    </row>
    <row r="10" spans="1:15" s="242" customFormat="1" ht="15" customHeight="1">
      <c r="A10" s="252"/>
      <c r="C10" s="557"/>
      <c r="D10" s="557"/>
      <c r="E10" s="557"/>
      <c r="F10" s="557"/>
      <c r="G10" s="557"/>
      <c r="H10" s="557"/>
      <c r="I10" s="557"/>
      <c r="J10" s="557"/>
      <c r="K10" s="557"/>
      <c r="L10" s="557"/>
      <c r="M10" s="557"/>
      <c r="N10" s="274"/>
      <c r="O10" s="273"/>
    </row>
    <row r="11" spans="1:15" s="242" customFormat="1" ht="3.75" customHeight="1">
      <c r="A11" s="252"/>
      <c r="B11" s="253"/>
      <c r="C11" s="253"/>
      <c r="D11" s="253"/>
      <c r="E11" s="253"/>
      <c r="F11" s="253"/>
      <c r="G11" s="253"/>
      <c r="H11" s="253"/>
      <c r="I11" s="253"/>
      <c r="J11" s="102"/>
      <c r="K11" s="102"/>
      <c r="L11" s="102"/>
      <c r="M11" s="102"/>
      <c r="N11" s="102"/>
      <c r="O11" s="273"/>
    </row>
    <row r="12" spans="1:15" s="5" customFormat="1" ht="17.25" customHeight="1">
      <c r="A12" s="9"/>
      <c r="B12" s="549" t="s">
        <v>197</v>
      </c>
      <c r="C12" s="549"/>
      <c r="D12" s="549"/>
      <c r="E12" s="549"/>
      <c r="F12" s="549"/>
      <c r="G12" s="549"/>
      <c r="H12" s="549"/>
      <c r="I12" s="549"/>
      <c r="J12" s="549"/>
      <c r="K12" s="549"/>
      <c r="L12" s="549"/>
      <c r="M12" s="549"/>
      <c r="N12" s="13"/>
      <c r="O12" s="275"/>
    </row>
    <row r="13" spans="1:15" s="5" customFormat="1" ht="17.25" customHeight="1">
      <c r="A13" s="9"/>
      <c r="B13" s="549"/>
      <c r="C13" s="549"/>
      <c r="D13" s="549"/>
      <c r="E13" s="549"/>
      <c r="F13" s="549"/>
      <c r="G13" s="549"/>
      <c r="H13" s="549"/>
      <c r="I13" s="549"/>
      <c r="J13" s="549"/>
      <c r="K13" s="549"/>
      <c r="L13" s="549"/>
      <c r="M13" s="549"/>
      <c r="N13" s="13"/>
      <c r="O13" s="275"/>
    </row>
    <row r="14" spans="1:15" s="5" customFormat="1" ht="3.75" customHeight="1">
      <c r="A14" s="9"/>
      <c r="B14" s="549"/>
      <c r="C14" s="549"/>
      <c r="D14" s="549"/>
      <c r="E14" s="549"/>
      <c r="F14" s="549"/>
      <c r="G14" s="549"/>
      <c r="H14" s="549"/>
      <c r="I14" s="549"/>
      <c r="J14" s="549"/>
      <c r="K14" s="549"/>
      <c r="L14" s="549"/>
      <c r="M14" s="549"/>
      <c r="N14" s="13"/>
      <c r="O14" s="275"/>
    </row>
    <row r="15" spans="1:15" s="5" customFormat="1" ht="17.25" customHeight="1">
      <c r="A15" s="9"/>
      <c r="B15" s="549" t="s">
        <v>198</v>
      </c>
      <c r="C15" s="549"/>
      <c r="D15" s="549"/>
      <c r="E15" s="549"/>
      <c r="F15" s="549"/>
      <c r="G15" s="549"/>
      <c r="H15" s="549"/>
      <c r="I15" s="549"/>
      <c r="J15" s="549"/>
      <c r="K15" s="549"/>
      <c r="L15" s="549"/>
      <c r="M15" s="549"/>
      <c r="N15" s="13"/>
      <c r="O15" s="275"/>
    </row>
    <row r="16" spans="1:15" s="5" customFormat="1" ht="17.25" customHeight="1">
      <c r="A16" s="9"/>
      <c r="B16" s="549"/>
      <c r="C16" s="549"/>
      <c r="D16" s="549"/>
      <c r="E16" s="549"/>
      <c r="F16" s="549"/>
      <c r="G16" s="549"/>
      <c r="H16" s="549"/>
      <c r="I16" s="549"/>
      <c r="J16" s="549"/>
      <c r="K16" s="549"/>
      <c r="L16" s="549"/>
      <c r="M16" s="549"/>
      <c r="N16" s="13"/>
      <c r="O16" s="275"/>
    </row>
    <row r="17" spans="1:17" s="5" customFormat="1" ht="3.75" customHeight="1">
      <c r="A17" s="9"/>
      <c r="B17" s="549"/>
      <c r="C17" s="549"/>
      <c r="D17" s="549"/>
      <c r="E17" s="549"/>
      <c r="F17" s="549"/>
      <c r="G17" s="549"/>
      <c r="H17" s="549"/>
      <c r="I17" s="549"/>
      <c r="J17" s="549"/>
      <c r="K17" s="549"/>
      <c r="L17" s="549"/>
      <c r="M17" s="549"/>
      <c r="N17" s="13"/>
      <c r="O17" s="275"/>
    </row>
    <row r="18" spans="1:17" s="5" customFormat="1" ht="13.15" customHeight="1">
      <c r="A18" s="9"/>
      <c r="B18" s="555" t="s">
        <v>225</v>
      </c>
      <c r="C18" s="555"/>
      <c r="D18" s="555"/>
      <c r="E18" s="555"/>
      <c r="F18" s="555"/>
      <c r="G18" s="555"/>
      <c r="H18" s="555"/>
      <c r="I18" s="555"/>
      <c r="J18" s="555"/>
      <c r="K18" s="555"/>
      <c r="L18" s="555"/>
      <c r="M18" s="555"/>
      <c r="N18" s="13"/>
      <c r="O18" s="275"/>
    </row>
    <row r="19" spans="1:17" s="5" customFormat="1" ht="17.25" customHeight="1">
      <c r="A19" s="9"/>
      <c r="B19" s="555"/>
      <c r="C19" s="555"/>
      <c r="D19" s="555"/>
      <c r="E19" s="555"/>
      <c r="F19" s="555"/>
      <c r="G19" s="555"/>
      <c r="H19" s="555"/>
      <c r="I19" s="555"/>
      <c r="J19" s="555"/>
      <c r="K19" s="555"/>
      <c r="L19" s="555"/>
      <c r="M19" s="555"/>
      <c r="N19" s="13"/>
      <c r="O19" s="275"/>
    </row>
    <row r="20" spans="1:17" s="5" customFormat="1" ht="17.25" customHeight="1">
      <c r="A20" s="9"/>
      <c r="B20" s="555"/>
      <c r="C20" s="555"/>
      <c r="D20" s="555"/>
      <c r="E20" s="555"/>
      <c r="F20" s="555"/>
      <c r="G20" s="555"/>
      <c r="H20" s="555"/>
      <c r="I20" s="555"/>
      <c r="J20" s="555"/>
      <c r="K20" s="555"/>
      <c r="L20" s="555"/>
      <c r="M20" s="555"/>
      <c r="N20" s="13"/>
      <c r="O20" s="275"/>
    </row>
    <row r="21" spans="1:17" s="5" customFormat="1" ht="17.25" customHeight="1">
      <c r="A21" s="9"/>
      <c r="B21" s="555"/>
      <c r="C21" s="555"/>
      <c r="D21" s="555"/>
      <c r="E21" s="555"/>
      <c r="F21" s="555"/>
      <c r="G21" s="555"/>
      <c r="H21" s="555"/>
      <c r="I21" s="555"/>
      <c r="J21" s="555"/>
      <c r="K21" s="555"/>
      <c r="L21" s="555"/>
      <c r="M21" s="555"/>
      <c r="N21" s="13"/>
      <c r="O21" s="275"/>
    </row>
    <row r="22" spans="1:17" s="5" customFormat="1" ht="20.45" customHeight="1">
      <c r="A22" s="9"/>
      <c r="B22" s="555"/>
      <c r="C22" s="555"/>
      <c r="D22" s="555"/>
      <c r="E22" s="555"/>
      <c r="F22" s="555"/>
      <c r="G22" s="555"/>
      <c r="H22" s="555"/>
      <c r="I22" s="555"/>
      <c r="J22" s="555"/>
      <c r="K22" s="555"/>
      <c r="L22" s="555"/>
      <c r="M22" s="555"/>
      <c r="N22" s="13"/>
      <c r="O22" s="275"/>
    </row>
    <row r="23" spans="1:17" s="5" customFormat="1" ht="12" customHeight="1">
      <c r="A23" s="9"/>
      <c r="B23" s="266"/>
      <c r="C23" s="266"/>
      <c r="D23" s="266"/>
      <c r="E23" s="266"/>
      <c r="F23" s="266"/>
      <c r="G23" s="266"/>
      <c r="H23" s="266"/>
      <c r="I23" s="266"/>
      <c r="J23" s="266"/>
      <c r="K23" s="266"/>
      <c r="L23" s="266"/>
      <c r="M23" s="266"/>
      <c r="N23" s="13"/>
      <c r="O23" s="275"/>
    </row>
    <row r="24" spans="1:17" s="5" customFormat="1" ht="17.25" customHeight="1">
      <c r="A24" s="9"/>
      <c r="B24" s="550" t="s">
        <v>162</v>
      </c>
      <c r="C24" s="551"/>
      <c r="D24" s="551"/>
      <c r="E24" s="551"/>
      <c r="F24" s="551"/>
      <c r="G24" s="10"/>
      <c r="H24" s="10"/>
      <c r="I24" s="552" t="s">
        <v>163</v>
      </c>
      <c r="J24" s="552"/>
      <c r="K24" s="552"/>
      <c r="L24" s="552"/>
      <c r="M24" s="552"/>
      <c r="N24" s="10"/>
      <c r="O24" s="11"/>
      <c r="Q24" s="5" t="str">
        <f>IF(表紙!C12="ラックコンベア型","○","")</f>
        <v/>
      </c>
    </row>
    <row r="25" spans="1:17" s="5" customFormat="1" ht="17.25" customHeight="1">
      <c r="A25" s="9"/>
      <c r="B25" s="553" t="s">
        <v>77</v>
      </c>
      <c r="C25" s="554"/>
      <c r="D25" s="554"/>
      <c r="E25" s="554"/>
      <c r="F25" s="2" t="str">
        <f>IF(+表紙!$B$3="フラットコンベア洗浄機",IF(+表紙!H12&lt;&gt;"",+表紙!H12,""),"-")</f>
        <v>-</v>
      </c>
      <c r="G25" s="10"/>
      <c r="H25" s="10"/>
      <c r="I25" s="553" t="s">
        <v>77</v>
      </c>
      <c r="J25" s="554"/>
      <c r="K25" s="554"/>
      <c r="L25" s="554"/>
      <c r="M25" s="2" t="str">
        <f>IF(+表紙!$B$3="フライトコンベア洗浄機",IF(+表紙!H12&lt;&gt;"",+表紙!H12,""),"-")</f>
        <v>-</v>
      </c>
      <c r="N25" s="10"/>
      <c r="O25" s="11"/>
    </row>
    <row r="26" spans="1:17" s="5" customFormat="1" ht="17.25" customHeight="1">
      <c r="A26" s="9"/>
      <c r="B26" s="541" t="s">
        <v>82</v>
      </c>
      <c r="C26" s="542"/>
      <c r="D26" s="542"/>
      <c r="E26" s="542"/>
      <c r="F26" s="2" t="str">
        <f>IF(+表紙!$B$3="フラットコンベア洗浄機",180,"-")</f>
        <v>-</v>
      </c>
      <c r="G26" s="10"/>
      <c r="H26" s="10"/>
      <c r="I26" s="541" t="s">
        <v>165</v>
      </c>
      <c r="J26" s="542"/>
      <c r="K26" s="542"/>
      <c r="L26" s="542"/>
      <c r="M26" s="2" t="str">
        <f>IF(+表紙!$B$3="フライトコンベア洗浄機",IF(+表紙!K12&lt;&gt;"",+表紙!K12,""),"-")</f>
        <v>-</v>
      </c>
      <c r="N26" s="10"/>
      <c r="O26" s="11"/>
    </row>
    <row r="27" spans="1:17" s="5" customFormat="1" ht="17.25" customHeight="1">
      <c r="A27" s="9"/>
      <c r="B27" s="541" t="s">
        <v>79</v>
      </c>
      <c r="C27" s="542"/>
      <c r="D27" s="542"/>
      <c r="E27" s="542"/>
      <c r="F27" s="109" t="str">
        <f>IF(+表紙!$B$3="フラットコンベア洗浄機",0.26,"-")</f>
        <v>-</v>
      </c>
      <c r="G27" s="10"/>
      <c r="H27" s="10"/>
      <c r="I27" s="541" t="s">
        <v>82</v>
      </c>
      <c r="J27" s="542"/>
      <c r="K27" s="542"/>
      <c r="L27" s="542"/>
      <c r="M27" s="2" t="str">
        <f>IF(+表紙!$B$3="フライトコンベア洗浄機",230,"-")</f>
        <v>-</v>
      </c>
      <c r="N27" s="10"/>
      <c r="O27" s="11"/>
    </row>
    <row r="28" spans="1:17" s="5" customFormat="1" ht="17.25" customHeight="1">
      <c r="A28" s="9"/>
      <c r="B28" s="538" t="s">
        <v>80</v>
      </c>
      <c r="C28" s="539"/>
      <c r="D28" s="539"/>
      <c r="E28" s="539"/>
      <c r="F28" s="115" t="str">
        <f>IF(+表紙!$B$3="フラットコンベア洗浄機",1,"-")</f>
        <v>-</v>
      </c>
      <c r="G28" s="10"/>
      <c r="H28" s="10"/>
      <c r="I28" s="541" t="s">
        <v>79</v>
      </c>
      <c r="J28" s="542"/>
      <c r="K28" s="542"/>
      <c r="L28" s="542"/>
      <c r="M28" s="109" t="str">
        <f>IF(+表紙!$B$3="フライトコンベア洗浄機",0.42,"-")</f>
        <v>-</v>
      </c>
      <c r="N28" s="10"/>
      <c r="O28" s="11"/>
    </row>
    <row r="29" spans="1:17" s="5" customFormat="1" ht="17.45" customHeight="1">
      <c r="A29" s="9"/>
      <c r="B29" s="10"/>
      <c r="C29" s="10"/>
      <c r="D29" s="10"/>
      <c r="E29" s="10"/>
      <c r="F29" s="10"/>
      <c r="G29" s="10"/>
      <c r="H29" s="10"/>
      <c r="I29" s="538" t="s">
        <v>80</v>
      </c>
      <c r="J29" s="539"/>
      <c r="K29" s="539"/>
      <c r="L29" s="539"/>
      <c r="M29" s="115" t="str">
        <f>IF(+表紙!$B$3="フライトコンベア洗浄機",1,"-")</f>
        <v>-</v>
      </c>
      <c r="N29" s="10"/>
      <c r="O29" s="11"/>
    </row>
    <row r="30" spans="1:17" s="5" customFormat="1" ht="3.75" customHeight="1">
      <c r="A30" s="9"/>
      <c r="C30" s="10"/>
      <c r="D30" s="10"/>
      <c r="E30" s="10"/>
      <c r="F30" s="10"/>
      <c r="G30" s="10"/>
      <c r="H30" s="10"/>
      <c r="I30" s="10"/>
      <c r="J30" s="274"/>
      <c r="K30" s="10"/>
      <c r="L30" s="10"/>
      <c r="M30" s="10"/>
      <c r="N30" s="10"/>
      <c r="O30" s="11"/>
    </row>
    <row r="31" spans="1:17" s="5" customFormat="1" ht="17.25" customHeight="1">
      <c r="A31" s="9"/>
      <c r="B31" s="1" t="s">
        <v>78</v>
      </c>
      <c r="C31" s="10"/>
      <c r="D31" s="10"/>
      <c r="E31" s="10"/>
      <c r="F31" s="10"/>
      <c r="G31" s="10"/>
      <c r="H31" s="10"/>
      <c r="I31" s="1" t="s">
        <v>78</v>
      </c>
      <c r="J31" s="274"/>
      <c r="K31" s="10"/>
      <c r="L31" s="10"/>
      <c r="M31" s="10"/>
      <c r="N31" s="10"/>
      <c r="O31" s="11"/>
    </row>
    <row r="32" spans="1:17" s="5" customFormat="1" ht="17.25" customHeight="1">
      <c r="A32" s="9"/>
      <c r="B32" s="1"/>
      <c r="C32" s="14" t="s">
        <v>66</v>
      </c>
      <c r="D32" s="276" t="str">
        <f>IF(+表紙!$B$3="フラットコンベア洗浄機",IF(F25&lt;&gt;"",ROUND((F25*1000*0.6)/((F26/2)^2*3.14),1),""),"-")</f>
        <v>-</v>
      </c>
      <c r="E32" s="24" t="s">
        <v>67</v>
      </c>
      <c r="F32" s="543" t="s">
        <v>16</v>
      </c>
      <c r="G32" s="543"/>
      <c r="H32" s="10"/>
      <c r="J32" s="14" t="s">
        <v>66</v>
      </c>
      <c r="K32" s="276" t="str">
        <f>IF(+表紙!$B$3="フライトコンベア洗浄機",IF(COUNTBLANK(M25:M26)=0,ROUND(INT(M25/M27)/(M26/1000),1),""),"-")</f>
        <v>-</v>
      </c>
      <c r="L32" s="24" t="s">
        <v>67</v>
      </c>
      <c r="M32" s="543" t="s">
        <v>16</v>
      </c>
      <c r="N32" s="543"/>
      <c r="O32" s="11"/>
    </row>
    <row r="33" spans="1:15" s="5" customFormat="1" ht="17.25" customHeight="1">
      <c r="A33" s="9"/>
      <c r="B33" s="1" t="s">
        <v>101</v>
      </c>
      <c r="C33" s="10"/>
      <c r="D33" s="10"/>
      <c r="E33" s="10"/>
      <c r="F33" s="10"/>
      <c r="G33" s="10"/>
      <c r="H33" s="10"/>
      <c r="I33" s="1" t="s">
        <v>101</v>
      </c>
      <c r="J33" s="274"/>
      <c r="K33" s="10"/>
      <c r="L33" s="10"/>
      <c r="M33" s="10"/>
      <c r="N33" s="10"/>
      <c r="O33" s="11"/>
    </row>
    <row r="34" spans="1:15" s="5" customFormat="1" ht="17.25" customHeight="1">
      <c r="A34" s="9"/>
      <c r="B34" s="1"/>
      <c r="C34" s="14" t="s">
        <v>69</v>
      </c>
      <c r="D34" s="3" t="str">
        <f>IF(+表紙!$B$3="フラットコンベア洗浄機",IF(表紙!$C$13&lt;&gt;"",ROUND(表紙!$C$13,2),""),"-")</f>
        <v>-</v>
      </c>
      <c r="E34" s="24" t="s">
        <v>68</v>
      </c>
      <c r="F34" s="543" t="s">
        <v>14</v>
      </c>
      <c r="G34" s="543"/>
      <c r="H34" s="10"/>
      <c r="I34" s="1"/>
      <c r="J34" s="14" t="s">
        <v>69</v>
      </c>
      <c r="K34" s="3" t="str">
        <f>IF(+表紙!$B$3="フライトコンベア洗浄機",IF(表紙!$C$13&lt;&gt;"",ROUND(表紙!$C$13,2),""),"-")</f>
        <v>-</v>
      </c>
      <c r="L34" s="24" t="s">
        <v>68</v>
      </c>
      <c r="M34" s="543" t="s">
        <v>14</v>
      </c>
      <c r="N34" s="543"/>
      <c r="O34" s="11"/>
    </row>
    <row r="35" spans="1:15" s="5" customFormat="1" ht="17.25" customHeight="1" thickBot="1">
      <c r="A35" s="9"/>
      <c r="B35" s="1" t="s">
        <v>124</v>
      </c>
      <c r="G35" s="10"/>
      <c r="H35" s="10"/>
      <c r="I35" s="1" t="s">
        <v>124</v>
      </c>
      <c r="J35" s="274"/>
      <c r="K35" s="36"/>
      <c r="L35" s="20"/>
      <c r="M35" s="20"/>
      <c r="N35" s="274"/>
      <c r="O35" s="11"/>
    </row>
    <row r="36" spans="1:15" s="5" customFormat="1" ht="30" customHeight="1" thickBot="1">
      <c r="A36" s="9"/>
      <c r="C36" s="61" t="s">
        <v>65</v>
      </c>
      <c r="D36" s="277" t="str">
        <f>IF(+表紙!$B$3="フラットコンベア洗浄機",IF(COUNT(D32,D34)=2,60*D32*D34,""),"-")</f>
        <v>-</v>
      </c>
      <c r="E36" s="24" t="s">
        <v>39</v>
      </c>
      <c r="F36" s="540" t="s">
        <v>81</v>
      </c>
      <c r="G36" s="540"/>
      <c r="H36" s="254"/>
      <c r="I36" s="254"/>
      <c r="J36" s="61" t="s">
        <v>65</v>
      </c>
      <c r="K36" s="278" t="str">
        <f>IF(+表紙!$B$3="フライトコンベア洗浄機",IF(COUNT(K32,K34)=2,60*K32*K34,""),"-")</f>
        <v>-</v>
      </c>
      <c r="L36" s="24" t="s">
        <v>39</v>
      </c>
      <c r="M36" s="540" t="s">
        <v>81</v>
      </c>
      <c r="N36" s="540"/>
      <c r="O36" s="11"/>
    </row>
    <row r="37" spans="1:15" s="5" customFormat="1" ht="12" customHeight="1">
      <c r="A37" s="9"/>
      <c r="C37" s="61"/>
      <c r="D37" s="279"/>
      <c r="E37" s="24"/>
      <c r="F37" s="260"/>
      <c r="G37" s="260"/>
      <c r="H37" s="254"/>
      <c r="I37" s="254"/>
      <c r="J37" s="61"/>
      <c r="K37" s="280"/>
      <c r="L37" s="24"/>
      <c r="M37" s="260"/>
      <c r="N37" s="260"/>
      <c r="O37" s="11"/>
    </row>
    <row r="38" spans="1:15" s="5" customFormat="1" ht="17.25" customHeight="1">
      <c r="A38" s="9"/>
      <c r="B38" s="546" t="s">
        <v>164</v>
      </c>
      <c r="C38" s="547"/>
      <c r="D38" s="547"/>
      <c r="E38" s="547"/>
      <c r="F38" s="548"/>
      <c r="G38" s="10"/>
      <c r="H38" s="10"/>
      <c r="I38" s="10"/>
      <c r="J38" s="274"/>
      <c r="K38" s="36"/>
      <c r="L38" s="20"/>
      <c r="M38" s="20"/>
      <c r="N38" s="274"/>
      <c r="O38" s="11"/>
    </row>
    <row r="39" spans="1:15" s="5" customFormat="1" ht="17.25" customHeight="1">
      <c r="A39" s="9"/>
      <c r="B39" s="544" t="s">
        <v>141</v>
      </c>
      <c r="C39" s="545"/>
      <c r="D39" s="545"/>
      <c r="E39" s="545"/>
      <c r="F39" s="183" t="str">
        <f>IF(+表紙!$C$12="ﾗｯｸｺﾝﾍﾞｱ洗浄機（専用食器籠）",IF(+表紙!H12&lt;&gt;"",+表紙!H12,""),IF(+表紙!$B$3="ラックコンベア洗浄機",500,"-"))</f>
        <v>-</v>
      </c>
      <c r="G39" s="10"/>
      <c r="H39" s="10"/>
      <c r="I39" s="10"/>
      <c r="J39" s="274"/>
      <c r="K39" s="36"/>
      <c r="L39" s="20"/>
      <c r="M39" s="20"/>
      <c r="N39" s="274"/>
      <c r="O39" s="11"/>
    </row>
    <row r="40" spans="1:15" s="5" customFormat="1" ht="15" customHeight="1">
      <c r="A40" s="9"/>
      <c r="B40" s="541" t="s">
        <v>83</v>
      </c>
      <c r="C40" s="542"/>
      <c r="D40" s="542"/>
      <c r="E40" s="542"/>
      <c r="F40" s="2" t="str">
        <f>IF(+表紙!$C$12="ﾗｯｸｺﾝﾍﾞｱ洗浄機（専用食器籠）",IF(+表紙!K12&lt;&gt;"",+表紙!K12,""),IF(+表紙!$B$3="ラックコンベア洗浄機",16,"-"))</f>
        <v>-</v>
      </c>
      <c r="G40" s="10"/>
      <c r="H40" s="10"/>
      <c r="I40" s="10"/>
      <c r="J40" s="274"/>
      <c r="K40" s="36"/>
      <c r="L40" s="20"/>
      <c r="M40" s="20"/>
      <c r="N40" s="274"/>
      <c r="O40" s="11"/>
    </row>
    <row r="41" spans="1:15" s="5" customFormat="1" ht="17.25" customHeight="1">
      <c r="A41" s="252"/>
      <c r="B41" s="541" t="s">
        <v>82</v>
      </c>
      <c r="C41" s="542"/>
      <c r="D41" s="542"/>
      <c r="E41" s="542"/>
      <c r="F41" s="2" t="str">
        <f>IF(+表紙!$C$12="ﾗｯｸｺﾝﾍﾞｱ洗浄機（専用食器籠）",180,IF(+表紙!$B$3="ラックコンベア洗浄機",230,"-"))</f>
        <v>-</v>
      </c>
      <c r="G41" s="20"/>
      <c r="H41" s="20"/>
      <c r="I41" s="20"/>
      <c r="J41" s="51"/>
      <c r="K41" s="51"/>
      <c r="L41" s="51"/>
      <c r="M41" s="51"/>
      <c r="N41" s="51"/>
      <c r="O41" s="11"/>
    </row>
    <row r="42" spans="1:15" s="5" customFormat="1" ht="17.25" customHeight="1">
      <c r="A42" s="252"/>
      <c r="B42" s="541" t="s">
        <v>79</v>
      </c>
      <c r="C42" s="542"/>
      <c r="D42" s="542"/>
      <c r="E42" s="542"/>
      <c r="F42" s="109" t="str">
        <f>IF($F$41="-","-",IF($F$41=180,0.14,0.42))</f>
        <v>-</v>
      </c>
      <c r="G42" s="20"/>
      <c r="H42" s="20"/>
      <c r="I42" s="20"/>
      <c r="J42" s="14"/>
      <c r="K42" s="281"/>
      <c r="L42" s="24"/>
      <c r="M42" s="282"/>
      <c r="N42" s="282"/>
      <c r="O42" s="11"/>
    </row>
    <row r="43" spans="1:15" s="5" customFormat="1" ht="17.25" customHeight="1">
      <c r="A43" s="252"/>
      <c r="B43" s="538" t="s">
        <v>80</v>
      </c>
      <c r="C43" s="539"/>
      <c r="D43" s="539"/>
      <c r="E43" s="539"/>
      <c r="F43" s="184" t="str">
        <f>IF($F$41="-","-",IF($F$41=180,1.7,1))</f>
        <v>-</v>
      </c>
      <c r="G43" s="20"/>
      <c r="H43" s="20"/>
      <c r="I43" s="20"/>
      <c r="J43" s="14"/>
      <c r="K43" s="283"/>
      <c r="L43" s="24"/>
      <c r="M43" s="282"/>
      <c r="N43" s="282"/>
      <c r="O43" s="11"/>
    </row>
    <row r="44" spans="1:15" s="5" customFormat="1" ht="3.75" customHeight="1">
      <c r="A44" s="252"/>
      <c r="G44" s="20"/>
      <c r="H44" s="20"/>
      <c r="I44" s="20"/>
      <c r="J44" s="14"/>
      <c r="K44" s="284"/>
      <c r="L44" s="24"/>
      <c r="M44" s="282"/>
      <c r="N44" s="282"/>
      <c r="O44" s="11"/>
    </row>
    <row r="45" spans="1:15" s="5" customFormat="1" ht="16.5" customHeight="1">
      <c r="A45" s="252"/>
      <c r="B45" s="1" t="s">
        <v>78</v>
      </c>
      <c r="G45" s="12"/>
      <c r="H45" s="12"/>
      <c r="I45" s="12"/>
      <c r="J45" s="61"/>
      <c r="K45" s="280"/>
      <c r="L45" s="24"/>
      <c r="M45" s="254"/>
      <c r="N45" s="254"/>
      <c r="O45" s="11"/>
    </row>
    <row r="46" spans="1:15" s="5" customFormat="1" ht="16.5" customHeight="1">
      <c r="A46" s="252"/>
      <c r="B46" s="1"/>
      <c r="C46" s="14" t="s">
        <v>66</v>
      </c>
      <c r="D46" s="285" t="str">
        <f>IF(OR(+表紙!$B$3="ラックコンベア洗浄機",+表紙!$C$12="ﾗｯｸｺﾝﾍﾞｱ洗浄機（専用食器籠）"),IF(COUNT(F39,F40)=2,ROUND(1000/F39*F40,1),""),"-")</f>
        <v>-</v>
      </c>
      <c r="E46" s="24" t="s">
        <v>67</v>
      </c>
      <c r="F46" s="543" t="s">
        <v>16</v>
      </c>
      <c r="G46" s="543"/>
      <c r="H46" s="12"/>
      <c r="I46" s="12"/>
      <c r="J46" s="61"/>
      <c r="K46" s="280"/>
      <c r="L46" s="24"/>
      <c r="M46" s="257"/>
      <c r="N46" s="257"/>
      <c r="O46" s="11"/>
    </row>
    <row r="47" spans="1:15" s="5" customFormat="1" ht="16.5" customHeight="1">
      <c r="A47" s="252"/>
      <c r="B47" s="1" t="s">
        <v>102</v>
      </c>
      <c r="G47" s="20"/>
      <c r="H47" s="20"/>
      <c r="I47" s="20"/>
      <c r="J47" s="20"/>
      <c r="K47" s="14"/>
      <c r="L47" s="284"/>
      <c r="M47" s="20"/>
      <c r="N47" s="282"/>
      <c r="O47" s="11"/>
    </row>
    <row r="48" spans="1:15" ht="16.5" customHeight="1">
      <c r="A48" s="9"/>
      <c r="B48" s="1"/>
      <c r="C48" s="14" t="s">
        <v>69</v>
      </c>
      <c r="D48" s="3" t="str">
        <f>IF(OR(+表紙!$B$3="ラックコンベア洗浄機",+表紙!$C$12="ﾗｯｸｺﾝﾍﾞｱ洗浄機（専用食器籠）"),IF(表紙!$C$13&lt;&gt;"",ROUND(表紙!$C$13,2),""),"-")</f>
        <v>-</v>
      </c>
      <c r="E48" s="24" t="s">
        <v>68</v>
      </c>
      <c r="F48" s="543" t="s">
        <v>14</v>
      </c>
      <c r="G48" s="543"/>
      <c r="H48" s="10"/>
      <c r="I48" s="10"/>
      <c r="J48" s="10"/>
      <c r="K48" s="10"/>
      <c r="L48" s="10"/>
      <c r="M48" s="10"/>
      <c r="N48" s="10"/>
      <c r="O48" s="11"/>
    </row>
    <row r="49" spans="1:15" ht="17.25" customHeight="1" thickBot="1">
      <c r="A49" s="9"/>
      <c r="B49" s="1" t="s">
        <v>124</v>
      </c>
      <c r="C49" s="10"/>
      <c r="D49" s="10"/>
      <c r="E49" s="10"/>
      <c r="F49" s="10"/>
      <c r="G49" s="10"/>
      <c r="H49" s="10"/>
      <c r="I49" s="10"/>
      <c r="J49" s="286"/>
      <c r="K49" s="10"/>
      <c r="L49" s="10"/>
      <c r="M49" s="10"/>
      <c r="N49" s="10"/>
      <c r="O49" s="11"/>
    </row>
    <row r="50" spans="1:15" ht="30" customHeight="1" thickBot="1">
      <c r="A50" s="9"/>
      <c r="B50" s="10"/>
      <c r="C50" s="61" t="s">
        <v>65</v>
      </c>
      <c r="D50" s="278" t="str">
        <f>IF(OR(+表紙!$B$3="ラックコンベア洗浄機",+表紙!$C$12="ﾗｯｸｺﾝﾍﾞｱ洗浄機（専用食器籠）"),IF(COUNT(D46,D48)=2,INT(60*D46*D48),""),"-")</f>
        <v>-</v>
      </c>
      <c r="E50" s="24" t="s">
        <v>39</v>
      </c>
      <c r="F50" s="540" t="s">
        <v>81</v>
      </c>
      <c r="G50" s="540"/>
      <c r="H50" s="254"/>
      <c r="I50" s="254"/>
      <c r="J50" s="10"/>
      <c r="K50" s="10"/>
      <c r="L50" s="10"/>
      <c r="N50" s="10"/>
      <c r="O50" s="11"/>
    </row>
    <row r="51" spans="1:15" ht="18" customHeight="1" thickBot="1">
      <c r="A51" s="37"/>
      <c r="B51" s="63"/>
      <c r="C51" s="63"/>
      <c r="D51" s="63"/>
      <c r="E51" s="63"/>
      <c r="F51" s="63"/>
      <c r="G51" s="63"/>
      <c r="H51" s="63"/>
      <c r="I51" s="63"/>
      <c r="J51" s="63"/>
      <c r="K51" s="63"/>
      <c r="L51" s="63"/>
      <c r="M51" s="63"/>
      <c r="N51" s="63"/>
      <c r="O51" s="90"/>
    </row>
    <row r="52" spans="1:15" ht="11.25" customHeight="1">
      <c r="A52" s="10"/>
      <c r="B52" s="10"/>
      <c r="C52" s="10"/>
      <c r="D52" s="10"/>
      <c r="E52" s="10"/>
      <c r="F52" s="10"/>
      <c r="G52" s="10"/>
      <c r="H52" s="10"/>
      <c r="I52" s="10"/>
      <c r="J52" s="10"/>
      <c r="K52" s="10"/>
      <c r="L52" s="10"/>
      <c r="M52" s="10"/>
      <c r="N52" s="10"/>
      <c r="O52" s="10"/>
    </row>
    <row r="53" spans="1:15" ht="8.4499999999999993" customHeight="1">
      <c r="A53" s="10"/>
      <c r="B53" s="10"/>
      <c r="C53" s="10"/>
      <c r="D53" s="10"/>
      <c r="E53" s="10"/>
      <c r="F53" s="10"/>
      <c r="G53" s="10"/>
      <c r="H53" s="10"/>
      <c r="I53" s="10"/>
      <c r="J53" s="10"/>
      <c r="K53" s="10"/>
      <c r="L53" s="10"/>
      <c r="M53" s="10"/>
      <c r="N53" s="10"/>
      <c r="O53" s="10"/>
    </row>
    <row r="54" spans="1:15" ht="15" customHeight="1"/>
    <row r="55" spans="1:15" ht="15" customHeight="1"/>
    <row r="56" spans="1:15" s="35" customFormat="1" ht="15" customHeight="1">
      <c r="A56" s="4"/>
      <c r="B56" s="4"/>
      <c r="C56" s="4"/>
      <c r="D56" s="4"/>
      <c r="E56" s="4"/>
      <c r="F56" s="4"/>
      <c r="G56" s="4"/>
      <c r="H56" s="4"/>
      <c r="I56" s="4"/>
      <c r="J56" s="4"/>
      <c r="K56" s="4"/>
      <c r="L56" s="4"/>
      <c r="M56" s="4"/>
      <c r="N56" s="4"/>
      <c r="O56" s="4"/>
    </row>
    <row r="57" spans="1:15" s="10" customFormat="1" ht="15" customHeight="1">
      <c r="A57" s="4"/>
      <c r="B57" s="4"/>
      <c r="C57" s="4"/>
      <c r="D57" s="4"/>
      <c r="E57" s="4"/>
      <c r="F57" s="4"/>
      <c r="G57" s="4"/>
      <c r="H57" s="4"/>
      <c r="I57" s="4"/>
      <c r="J57" s="4"/>
      <c r="K57" s="4"/>
      <c r="L57" s="4"/>
      <c r="M57" s="4"/>
      <c r="N57" s="4"/>
      <c r="O57" s="4"/>
    </row>
    <row r="58" spans="1:15" s="35" customFormat="1">
      <c r="A58" s="4"/>
      <c r="B58" s="4"/>
      <c r="C58" s="4"/>
      <c r="D58" s="4"/>
      <c r="E58" s="4"/>
      <c r="F58" s="4"/>
      <c r="G58" s="4"/>
      <c r="H58" s="4"/>
      <c r="I58" s="4"/>
      <c r="J58" s="4"/>
      <c r="K58" s="4"/>
      <c r="L58" s="4"/>
      <c r="M58" s="4"/>
      <c r="N58" s="4"/>
      <c r="O58" s="4"/>
    </row>
  </sheetData>
  <sheetProtection password="89E8" sheet="1" objects="1" scenarios="1" selectLockedCells="1"/>
  <mergeCells count="35">
    <mergeCell ref="A2:O2"/>
    <mergeCell ref="B4:J4"/>
    <mergeCell ref="L4:O4"/>
    <mergeCell ref="B12:M14"/>
    <mergeCell ref="B6:M7"/>
    <mergeCell ref="B3:O3"/>
    <mergeCell ref="C9:M10"/>
    <mergeCell ref="B15:M17"/>
    <mergeCell ref="B26:E26"/>
    <mergeCell ref="B27:E27"/>
    <mergeCell ref="B28:E28"/>
    <mergeCell ref="I26:L26"/>
    <mergeCell ref="I27:L27"/>
    <mergeCell ref="I28:L28"/>
    <mergeCell ref="B24:F24"/>
    <mergeCell ref="I24:M24"/>
    <mergeCell ref="B25:E25"/>
    <mergeCell ref="B18:M22"/>
    <mergeCell ref="I25:L25"/>
    <mergeCell ref="I29:L29"/>
    <mergeCell ref="M36:N36"/>
    <mergeCell ref="F50:G50"/>
    <mergeCell ref="B42:E42"/>
    <mergeCell ref="B41:E41"/>
    <mergeCell ref="B43:E43"/>
    <mergeCell ref="B40:E40"/>
    <mergeCell ref="F46:G46"/>
    <mergeCell ref="F48:G48"/>
    <mergeCell ref="F32:G32"/>
    <mergeCell ref="F34:G34"/>
    <mergeCell ref="B39:E39"/>
    <mergeCell ref="B38:F38"/>
    <mergeCell ref="F36:G36"/>
    <mergeCell ref="M32:N32"/>
    <mergeCell ref="M34:N34"/>
  </mergeCells>
  <phoneticPr fontId="3"/>
  <pageMargins left="0.78740157480314965" right="0.51181102362204722" top="0.78740157480314965" bottom="0.39370078740157483" header="0.19685039370078741" footer="0.19685039370078741"/>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8"/>
  <sheetViews>
    <sheetView showGridLines="0" view="pageBreakPreview" topLeftCell="A53" zoomScaleNormal="100" zoomScaleSheetLayoutView="100" workbookViewId="0">
      <selection activeCell="C58" sqref="C58:D58"/>
    </sheetView>
  </sheetViews>
  <sheetFormatPr defaultRowHeight="13.5"/>
  <cols>
    <col min="1" max="1" width="9.5" style="4" customWidth="1"/>
    <col min="2" max="2" width="7.625" style="4" customWidth="1"/>
    <col min="3" max="3" width="11.5" style="4" customWidth="1"/>
    <col min="4" max="4" width="9.5" style="4" customWidth="1"/>
    <col min="5" max="5" width="9" style="4" customWidth="1"/>
    <col min="6" max="6" width="6.25" style="4" customWidth="1"/>
    <col min="7" max="7" width="3.875" style="4" customWidth="1"/>
    <col min="8" max="8" width="7.625" style="4" customWidth="1"/>
    <col min="9" max="9" width="7.875" style="4" customWidth="1"/>
    <col min="10" max="10" width="5.375" style="4" customWidth="1"/>
    <col min="11" max="11" width="5" style="4" customWidth="1"/>
    <col min="12" max="12" width="5.5" style="4" customWidth="1"/>
    <col min="13" max="13" width="6.75" style="4" customWidth="1"/>
    <col min="14" max="22" width="9" style="4" customWidth="1"/>
    <col min="23" max="16384" width="9" style="4"/>
  </cols>
  <sheetData>
    <row r="1" spans="1:22" ht="14.25" thickBot="1"/>
    <row r="2" spans="1:22" s="5" customFormat="1" ht="19.5" customHeight="1" thickBot="1">
      <c r="A2" s="513" t="str">
        <f>+表紙!A2</f>
        <v>業務用厨房熱機器等性能測定結果　【電気機器】</v>
      </c>
      <c r="B2" s="514"/>
      <c r="C2" s="514"/>
      <c r="D2" s="514"/>
      <c r="E2" s="514"/>
      <c r="F2" s="514"/>
      <c r="G2" s="514"/>
      <c r="H2" s="514"/>
      <c r="I2" s="514"/>
      <c r="J2" s="514"/>
      <c r="K2" s="514"/>
      <c r="L2" s="515"/>
    </row>
    <row r="3" spans="1:22" s="5" customFormat="1" ht="28.5" customHeight="1" thickTop="1">
      <c r="A3" s="6" t="s">
        <v>273</v>
      </c>
      <c r="B3" s="500" t="str">
        <f>+表紙!B3&amp;"　　（５．消費電力量）"</f>
        <v>ラックコンベア洗浄機、フライトコンベア洗浄機、フラットコンベア洗浄機(選択してください)　　（５．消費電力量）</v>
      </c>
      <c r="C3" s="501"/>
      <c r="D3" s="501"/>
      <c r="E3" s="501"/>
      <c r="F3" s="501"/>
      <c r="G3" s="501"/>
      <c r="H3" s="501"/>
      <c r="I3" s="501"/>
      <c r="J3" s="501"/>
      <c r="K3" s="501"/>
      <c r="L3" s="502"/>
    </row>
    <row r="4" spans="1:22" s="5" customFormat="1" ht="19.5" customHeight="1" thickBot="1">
      <c r="A4" s="7" t="s">
        <v>0</v>
      </c>
      <c r="B4" s="516" t="str">
        <f>IF(表紙!$B$6=0,"",表紙!$B$6)</f>
        <v/>
      </c>
      <c r="C4" s="491"/>
      <c r="D4" s="491"/>
      <c r="E4" s="491"/>
      <c r="F4" s="491"/>
      <c r="G4" s="517"/>
      <c r="H4" s="233" t="s">
        <v>1</v>
      </c>
      <c r="I4" s="516" t="str">
        <f>IF(表紙!$H$5=0,"",表紙!$H$5)</f>
        <v/>
      </c>
      <c r="J4" s="491"/>
      <c r="K4" s="491"/>
      <c r="L4" s="518"/>
      <c r="M4" s="10"/>
      <c r="N4" s="10"/>
    </row>
    <row r="5" spans="1:22" s="5" customFormat="1" ht="14.25" customHeight="1">
      <c r="A5" s="8" t="s">
        <v>34</v>
      </c>
      <c r="B5" s="361" t="s">
        <v>35</v>
      </c>
      <c r="C5" s="567"/>
      <c r="D5" s="567"/>
      <c r="E5" s="532" t="s">
        <v>40</v>
      </c>
      <c r="F5" s="564"/>
      <c r="G5" s="533"/>
      <c r="H5" s="295"/>
      <c r="I5" s="520" t="s">
        <v>29</v>
      </c>
      <c r="J5" s="304"/>
      <c r="K5" s="525" t="s">
        <v>63</v>
      </c>
      <c r="L5" s="297"/>
    </row>
    <row r="6" spans="1:22" s="5" customFormat="1" ht="14.25" customHeight="1" thickBot="1">
      <c r="A6" s="7" t="s">
        <v>36</v>
      </c>
      <c r="B6" s="566"/>
      <c r="C6" s="527"/>
      <c r="D6" s="527"/>
      <c r="E6" s="534"/>
      <c r="F6" s="565"/>
      <c r="G6" s="535"/>
      <c r="H6" s="296"/>
      <c r="I6" s="380"/>
      <c r="J6" s="296"/>
      <c r="K6" s="526"/>
      <c r="L6" s="298"/>
    </row>
    <row r="7" spans="1:22" s="5" customFormat="1" ht="14.25" customHeight="1">
      <c r="A7" s="44"/>
      <c r="B7" s="200"/>
      <c r="C7" s="231"/>
      <c r="D7" s="231"/>
      <c r="E7" s="200"/>
      <c r="F7" s="200"/>
      <c r="G7" s="201"/>
      <c r="H7" s="211"/>
      <c r="I7" s="199"/>
      <c r="J7" s="211"/>
      <c r="K7" s="202"/>
      <c r="L7" s="212"/>
    </row>
    <row r="8" spans="1:22" s="5" customFormat="1" ht="21" customHeight="1">
      <c r="A8" s="44"/>
      <c r="B8" s="45" t="s">
        <v>114</v>
      </c>
      <c r="C8" s="10"/>
      <c r="D8" s="10"/>
      <c r="E8" s="10"/>
      <c r="F8" s="10"/>
      <c r="G8" s="10"/>
      <c r="H8" s="10"/>
      <c r="I8" s="46"/>
      <c r="J8" s="46"/>
      <c r="K8" s="46"/>
      <c r="L8" s="47"/>
      <c r="M8" s="10"/>
      <c r="N8" s="10"/>
    </row>
    <row r="9" spans="1:22" s="5" customFormat="1" ht="21.75" customHeight="1">
      <c r="A9" s="44"/>
      <c r="B9" s="10"/>
      <c r="C9" s="10"/>
      <c r="D9" s="10"/>
      <c r="E9" s="10"/>
      <c r="F9" s="10"/>
      <c r="G9" s="10"/>
      <c r="H9" s="10"/>
      <c r="I9" s="46"/>
      <c r="J9" s="46"/>
      <c r="K9" s="46"/>
      <c r="L9" s="47"/>
      <c r="M9" s="10"/>
      <c r="N9" s="10"/>
    </row>
    <row r="10" spans="1:22" s="5" customFormat="1" ht="14.25" customHeight="1">
      <c r="A10" s="44"/>
      <c r="B10" s="195"/>
      <c r="C10" s="195"/>
      <c r="D10" s="195"/>
      <c r="E10" s="195"/>
      <c r="F10" s="195"/>
      <c r="G10" s="195"/>
      <c r="H10" s="238" t="s">
        <v>239</v>
      </c>
      <c r="I10" s="238" t="s">
        <v>240</v>
      </c>
      <c r="J10" s="46"/>
      <c r="K10" s="46"/>
      <c r="L10" s="47"/>
      <c r="M10" s="10"/>
      <c r="N10" s="10"/>
    </row>
    <row r="11" spans="1:22" s="5" customFormat="1" ht="17.25" customHeight="1">
      <c r="A11" s="44"/>
      <c r="B11" s="568" t="s">
        <v>205</v>
      </c>
      <c r="C11" s="568"/>
      <c r="D11" s="568"/>
      <c r="E11" s="568"/>
      <c r="F11" s="569" t="s">
        <v>204</v>
      </c>
      <c r="G11" s="570"/>
      <c r="H11" s="228" t="str">
        <f>IF(+'3.立上り性能'!H51&lt;&gt;"",+'3.立上り性能'!H51,"")</f>
        <v/>
      </c>
      <c r="I11" s="228" t="str">
        <f>IF(+'3.立上り性能'!I51&lt;&gt;"",+'3.立上り性能'!I51,"")</f>
        <v/>
      </c>
      <c r="J11" s="256" t="s">
        <v>48</v>
      </c>
      <c r="K11" s="560" t="s">
        <v>30</v>
      </c>
      <c r="L11" s="561"/>
      <c r="M11" s="10"/>
      <c r="N11" s="267" t="s">
        <v>277</v>
      </c>
      <c r="P11" s="267"/>
    </row>
    <row r="12" spans="1:22" s="5" customFormat="1" ht="17.25" customHeight="1">
      <c r="A12" s="44"/>
      <c r="B12" s="267" t="str">
        <f>IF(表紙!$J$11="給水接続",$N$12,$N$11)</f>
        <v xml:space="preserve">      ： 給湯温度[℃]</v>
      </c>
      <c r="C12" s="46"/>
      <c r="D12" s="46"/>
      <c r="E12" s="46"/>
      <c r="F12" s="46"/>
      <c r="G12" s="46"/>
      <c r="H12" s="36" t="s">
        <v>280</v>
      </c>
      <c r="I12" s="50" t="str">
        <f>IF('3.立上り性能'!I26&lt;&gt;"",'3.立上り性能'!I26,"")</f>
        <v/>
      </c>
      <c r="J12" s="15" t="s">
        <v>26</v>
      </c>
      <c r="K12" s="560" t="s">
        <v>16</v>
      </c>
      <c r="L12" s="561"/>
      <c r="M12" s="10"/>
      <c r="N12" s="267" t="s">
        <v>278</v>
      </c>
    </row>
    <row r="13" spans="1:22" s="5" customFormat="1" ht="17.25" customHeight="1">
      <c r="A13" s="9"/>
      <c r="B13" s="51" t="s">
        <v>96</v>
      </c>
      <c r="C13" s="10"/>
      <c r="D13" s="10"/>
      <c r="E13" s="10"/>
      <c r="F13" s="10"/>
      <c r="G13" s="10"/>
      <c r="H13" s="14" t="s">
        <v>107</v>
      </c>
      <c r="I13" s="50" t="str">
        <f>'3.立上り性能'!I25</f>
        <v/>
      </c>
      <c r="J13" s="15" t="s">
        <v>26</v>
      </c>
      <c r="K13" s="560" t="s">
        <v>16</v>
      </c>
      <c r="L13" s="561"/>
      <c r="N13" s="5" t="str">
        <f>IF(表紙!$J$11="給水接続","給水","給湯")</f>
        <v>給湯</v>
      </c>
      <c r="O13" s="5">
        <f>IF(表紙!$J$11="給水接続",15,60)</f>
        <v>60</v>
      </c>
    </row>
    <row r="14" spans="1:22" s="5" customFormat="1" ht="15" customHeight="1">
      <c r="A14" s="9"/>
      <c r="B14" s="576" t="s">
        <v>210</v>
      </c>
      <c r="C14" s="576"/>
      <c r="D14" s="576"/>
      <c r="E14" s="576"/>
      <c r="F14" s="576"/>
      <c r="G14" s="576"/>
      <c r="H14" s="576"/>
      <c r="I14" s="194"/>
      <c r="J14" s="15"/>
      <c r="K14" s="256"/>
      <c r="L14" s="255"/>
    </row>
    <row r="15" spans="1:22" s="5" customFormat="1" ht="17.25" customHeight="1">
      <c r="A15" s="44"/>
      <c r="B15" s="51" t="s">
        <v>208</v>
      </c>
      <c r="C15" s="203"/>
      <c r="D15" s="203"/>
      <c r="E15" s="203"/>
      <c r="F15" s="203"/>
      <c r="G15" s="203"/>
      <c r="H15" s="264" t="s">
        <v>206</v>
      </c>
      <c r="I15" s="19" t="str">
        <f>IF(OR(表紙!$C$14="1タンク式",表紙!$C$14="2タンク式"),表紙!F15,IF(表紙!$C$14="3タンク式",表紙!F16,""))</f>
        <v/>
      </c>
      <c r="J15" s="15" t="s">
        <v>104</v>
      </c>
      <c r="K15" s="560" t="s">
        <v>81</v>
      </c>
      <c r="L15" s="561"/>
      <c r="M15" s="10"/>
      <c r="N15" s="5" t="str">
        <f>IF(表紙!$J$11="給水接続","消費立給水","消費立給湯")</f>
        <v>消費立給湯</v>
      </c>
      <c r="Q15" s="504"/>
      <c r="R15" s="504"/>
      <c r="S15" s="504"/>
      <c r="T15" s="504"/>
      <c r="U15" s="504"/>
      <c r="V15" s="504"/>
    </row>
    <row r="16" spans="1:22" s="5" customFormat="1" ht="17.25" customHeight="1">
      <c r="A16" s="44"/>
      <c r="B16" s="51" t="s">
        <v>209</v>
      </c>
      <c r="C16" s="203"/>
      <c r="D16" s="203"/>
      <c r="E16" s="203"/>
      <c r="F16" s="203"/>
      <c r="G16" s="203"/>
      <c r="H16" s="264" t="s">
        <v>207</v>
      </c>
      <c r="I16" s="19" t="str">
        <f>IF(表紙!$C$14="選択してください","",IF(表紙!$C$14="1タンク式",0,IF(表紙!$C$14="2タンク式",表紙!F16,表紙!J15)))</f>
        <v/>
      </c>
      <c r="J16" s="15" t="s">
        <v>104</v>
      </c>
      <c r="K16" s="560" t="s">
        <v>81</v>
      </c>
      <c r="L16" s="561"/>
      <c r="M16" s="10"/>
      <c r="Q16" s="504"/>
      <c r="R16" s="504"/>
      <c r="S16" s="504"/>
      <c r="T16" s="504"/>
      <c r="U16" s="504"/>
      <c r="V16" s="504"/>
    </row>
    <row r="17" spans="1:22" s="5" customFormat="1" ht="17.25" customHeight="1">
      <c r="A17" s="44"/>
      <c r="B17" s="51" t="s">
        <v>103</v>
      </c>
      <c r="C17" s="203"/>
      <c r="D17" s="203"/>
      <c r="E17" s="203"/>
      <c r="F17" s="203"/>
      <c r="G17" s="203"/>
      <c r="H17" s="265" t="s">
        <v>60</v>
      </c>
      <c r="I17" s="19">
        <f>IF(表紙!H16="仕上げすすぎタンク",表紙!J16,0)</f>
        <v>0</v>
      </c>
      <c r="J17" s="15" t="s">
        <v>13</v>
      </c>
      <c r="K17" s="562" t="s">
        <v>81</v>
      </c>
      <c r="L17" s="563"/>
      <c r="M17" s="10"/>
      <c r="Q17" s="504"/>
      <c r="R17" s="504"/>
      <c r="S17" s="504"/>
      <c r="T17" s="504"/>
      <c r="U17" s="504"/>
      <c r="V17" s="504"/>
    </row>
    <row r="18" spans="1:22" s="5" customFormat="1" ht="15" customHeight="1">
      <c r="A18" s="9"/>
      <c r="B18" s="51" t="s">
        <v>257</v>
      </c>
      <c r="C18" s="203"/>
      <c r="D18" s="203"/>
      <c r="E18" s="203"/>
      <c r="F18" s="203"/>
      <c r="G18" s="203"/>
      <c r="H18" s="264" t="s">
        <v>93</v>
      </c>
      <c r="I18" s="229">
        <v>4.1900000000000004</v>
      </c>
      <c r="J18" s="15" t="s">
        <v>57</v>
      </c>
      <c r="K18" s="10"/>
      <c r="L18" s="11"/>
      <c r="Q18" s="504"/>
      <c r="R18" s="504"/>
      <c r="S18" s="504"/>
      <c r="T18" s="504"/>
      <c r="U18" s="504"/>
      <c r="V18" s="504"/>
    </row>
    <row r="19" spans="1:22" s="5" customFormat="1" ht="3.6" customHeight="1" thickBot="1">
      <c r="A19" s="9"/>
      <c r="B19" s="253"/>
      <c r="C19" s="253"/>
      <c r="D19" s="253"/>
      <c r="E19" s="253"/>
      <c r="F19" s="253"/>
      <c r="G19" s="253"/>
      <c r="H19" s="193"/>
      <c r="I19" s="196"/>
      <c r="J19" s="15"/>
      <c r="K19" s="10"/>
      <c r="L19" s="11"/>
    </row>
    <row r="20" spans="1:22" s="5" customFormat="1" ht="17.25" customHeight="1" thickBot="1">
      <c r="A20" s="9"/>
      <c r="B20" s="10" t="s">
        <v>288</v>
      </c>
      <c r="C20" s="10"/>
      <c r="D20" s="10"/>
      <c r="E20" s="10"/>
      <c r="F20" s="10"/>
      <c r="G20" s="14" t="s">
        <v>258</v>
      </c>
      <c r="H20" s="114" t="str">
        <f>IF(COUNT(H11,I12,I13,I15,I16,I17,I18)=7,H11+(I18/3600)*((I12-O13)*I15+(I12-O13)*I16+(I13-20)*I17),"")</f>
        <v/>
      </c>
      <c r="I20" s="114" t="str">
        <f>IF(COUNT(I11,I12,I13,I15,I16,I17,I18)=7,I11+(I18/3600)*((I12-O13)*I15+(I12-O13)*I16+(I13-20)*I17),"")</f>
        <v/>
      </c>
      <c r="J20" s="15" t="s">
        <v>98</v>
      </c>
      <c r="K20" s="543" t="s">
        <v>30</v>
      </c>
      <c r="L20" s="559"/>
    </row>
    <row r="21" spans="1:22" s="5" customFormat="1" ht="3.75" customHeight="1" thickBot="1">
      <c r="A21" s="9"/>
      <c r="B21" s="10"/>
      <c r="C21" s="10"/>
      <c r="D21" s="10"/>
      <c r="E21" s="10"/>
      <c r="F21" s="10"/>
      <c r="G21" s="10"/>
      <c r="H21" s="14"/>
      <c r="I21" s="52"/>
      <c r="J21" s="15"/>
      <c r="K21" s="10"/>
      <c r="L21" s="11"/>
    </row>
    <row r="22" spans="1:22" s="5" customFormat="1" ht="30" customHeight="1" thickBot="1">
      <c r="A22" s="9"/>
      <c r="B22" s="10"/>
      <c r="C22" s="10"/>
      <c r="D22" s="10"/>
      <c r="E22" s="10"/>
      <c r="F22" s="10"/>
      <c r="G22" s="10"/>
      <c r="H22" s="53" t="s">
        <v>259</v>
      </c>
      <c r="I22" s="54" t="str">
        <f>IF(COUNTBLANK(H20:I20)=0,(H20+I20)/2,"")</f>
        <v/>
      </c>
      <c r="J22" s="15" t="s">
        <v>98</v>
      </c>
      <c r="K22" s="543" t="s">
        <v>30</v>
      </c>
      <c r="L22" s="559"/>
    </row>
    <row r="23" spans="1:22" s="5" customFormat="1" ht="3.75" customHeight="1" thickBot="1">
      <c r="A23" s="9"/>
      <c r="B23" s="10"/>
      <c r="C23" s="10"/>
      <c r="D23" s="10"/>
      <c r="E23" s="10"/>
      <c r="F23" s="10"/>
      <c r="G23" s="10"/>
      <c r="H23" s="53"/>
      <c r="I23" s="113"/>
      <c r="J23" s="15"/>
      <c r="K23" s="257"/>
      <c r="L23" s="258"/>
    </row>
    <row r="24" spans="1:22" s="5" customFormat="1" ht="15" customHeight="1" thickBot="1">
      <c r="A24" s="9"/>
      <c r="B24" s="10"/>
      <c r="C24" s="10"/>
      <c r="D24" s="10"/>
      <c r="E24" s="10"/>
      <c r="F24" s="10"/>
      <c r="G24" s="10"/>
      <c r="H24" s="36" t="s">
        <v>75</v>
      </c>
      <c r="I24" s="60" t="str">
        <f>IF(I22&lt;&gt;"",ABS(H20-I20)/I22,"")</f>
        <v/>
      </c>
      <c r="J24" s="15"/>
      <c r="K24" s="257"/>
      <c r="L24" s="258"/>
    </row>
    <row r="25" spans="1:22" s="5" customFormat="1" ht="21" customHeight="1">
      <c r="A25" s="9"/>
      <c r="B25" s="30" t="s">
        <v>115</v>
      </c>
      <c r="C25" s="20"/>
      <c r="D25" s="10"/>
      <c r="E25" s="10"/>
      <c r="F25" s="10"/>
      <c r="G25" s="10"/>
      <c r="H25" s="14"/>
      <c r="I25" s="52"/>
      <c r="J25" s="10"/>
      <c r="K25" s="10"/>
      <c r="L25" s="11"/>
    </row>
    <row r="26" spans="1:22" s="5" customFormat="1" ht="16.5" customHeight="1">
      <c r="A26" s="9"/>
      <c r="B26" s="557" t="s">
        <v>289</v>
      </c>
      <c r="C26" s="557"/>
      <c r="D26" s="557"/>
      <c r="E26" s="557"/>
      <c r="F26" s="557"/>
      <c r="G26" s="557"/>
      <c r="H26" s="557"/>
      <c r="I26" s="557"/>
      <c r="J26" s="557"/>
      <c r="K26" s="557"/>
      <c r="L26" s="11"/>
      <c r="Q26" s="504"/>
      <c r="R26" s="504"/>
      <c r="S26" s="504"/>
    </row>
    <row r="27" spans="1:22" s="5" customFormat="1" ht="16.5" customHeight="1">
      <c r="A27" s="9"/>
      <c r="B27" s="557"/>
      <c r="C27" s="557"/>
      <c r="D27" s="557"/>
      <c r="E27" s="557"/>
      <c r="F27" s="557"/>
      <c r="G27" s="557"/>
      <c r="H27" s="557"/>
      <c r="I27" s="557"/>
      <c r="J27" s="557"/>
      <c r="K27" s="557"/>
      <c r="L27" s="11"/>
      <c r="Q27" s="504"/>
      <c r="R27" s="504"/>
      <c r="S27" s="504"/>
    </row>
    <row r="28" spans="1:22" s="5" customFormat="1" ht="15" customHeight="1">
      <c r="A28" s="9"/>
      <c r="B28" s="10"/>
      <c r="C28" s="10"/>
      <c r="D28" s="10"/>
      <c r="E28" s="10"/>
      <c r="F28" s="10"/>
      <c r="G28" s="10"/>
      <c r="H28" s="10"/>
      <c r="I28" s="10"/>
      <c r="J28" s="10"/>
      <c r="K28" s="10"/>
      <c r="L28" s="11"/>
      <c r="Q28" s="504"/>
      <c r="R28" s="504"/>
      <c r="S28" s="504"/>
    </row>
    <row r="29" spans="1:22" s="5" customFormat="1" ht="18" customHeight="1">
      <c r="A29" s="9"/>
      <c r="B29" s="10"/>
      <c r="C29" s="10"/>
      <c r="D29" s="20"/>
      <c r="E29" s="20"/>
      <c r="F29" s="20"/>
      <c r="G29" s="10"/>
      <c r="H29" s="238" t="s">
        <v>239</v>
      </c>
      <c r="I29" s="238" t="s">
        <v>240</v>
      </c>
      <c r="J29" s="10"/>
      <c r="K29" s="560"/>
      <c r="L29" s="561"/>
      <c r="Q29" s="504"/>
      <c r="R29" s="504"/>
      <c r="S29" s="504"/>
    </row>
    <row r="30" spans="1:22" s="5" customFormat="1" ht="17.45" customHeight="1">
      <c r="A30" s="9"/>
      <c r="B30" s="20" t="s">
        <v>150</v>
      </c>
      <c r="C30" s="10"/>
      <c r="D30" s="20"/>
      <c r="E30" s="20"/>
      <c r="F30" s="20"/>
      <c r="G30" s="14" t="s">
        <v>108</v>
      </c>
      <c r="H30" s="305"/>
      <c r="I30" s="305"/>
      <c r="J30" s="256" t="s">
        <v>11</v>
      </c>
      <c r="K30" s="560" t="s">
        <v>30</v>
      </c>
      <c r="L30" s="561"/>
    </row>
    <row r="31" spans="1:22" s="5" customFormat="1" ht="17.25" customHeight="1">
      <c r="A31" s="9"/>
      <c r="B31" s="20" t="s">
        <v>111</v>
      </c>
      <c r="C31" s="10"/>
      <c r="D31" s="20"/>
      <c r="E31" s="20"/>
      <c r="F31" s="20"/>
      <c r="G31" s="14" t="s">
        <v>109</v>
      </c>
      <c r="H31" s="306"/>
      <c r="I31" s="306"/>
      <c r="J31" s="256" t="s">
        <v>21</v>
      </c>
      <c r="K31" s="560" t="s">
        <v>14</v>
      </c>
      <c r="L31" s="561"/>
      <c r="N31" s="5" t="str">
        <f>IF(表紙!$J$11="給水接続","消費無処給水","消費無処給湯")</f>
        <v>消費無処給湯</v>
      </c>
    </row>
    <row r="32" spans="1:22" s="5" customFormat="1" ht="17.25" customHeight="1">
      <c r="A32" s="9"/>
      <c r="B32" s="267" t="str">
        <f>IF(表紙!$J$11="給水接続",$N$12,$N$11)</f>
        <v xml:space="preserve">      ： 給湯温度[℃]</v>
      </c>
      <c r="C32" s="46"/>
      <c r="D32" s="46"/>
      <c r="E32" s="46"/>
      <c r="F32" s="46"/>
      <c r="G32" s="36" t="s">
        <v>279</v>
      </c>
      <c r="H32" s="307"/>
      <c r="I32" s="307"/>
      <c r="J32" s="24" t="s">
        <v>26</v>
      </c>
      <c r="K32" s="560" t="s">
        <v>16</v>
      </c>
      <c r="L32" s="561"/>
    </row>
    <row r="33" spans="1:12" s="5" customFormat="1" ht="17.25" customHeight="1">
      <c r="A33" s="9"/>
      <c r="B33" s="20" t="s">
        <v>105</v>
      </c>
      <c r="C33" s="10"/>
      <c r="D33" s="20"/>
      <c r="E33" s="20"/>
      <c r="F33" s="20"/>
      <c r="G33" s="14" t="s">
        <v>110</v>
      </c>
      <c r="H33" s="55" t="str">
        <f>+'6.給湯量'!G16</f>
        <v/>
      </c>
      <c r="I33" s="55" t="str">
        <f>+'6.給湯量'!G16</f>
        <v/>
      </c>
      <c r="J33" s="256" t="s">
        <v>23</v>
      </c>
      <c r="K33" s="256" t="s">
        <v>81</v>
      </c>
      <c r="L33" s="11"/>
    </row>
    <row r="34" spans="1:12" s="5" customFormat="1" ht="15" customHeight="1">
      <c r="A34" s="9"/>
      <c r="B34" s="51" t="s">
        <v>290</v>
      </c>
      <c r="C34" s="203"/>
      <c r="D34" s="203"/>
      <c r="E34" s="203"/>
      <c r="F34" s="203"/>
      <c r="G34" s="203"/>
      <c r="H34" s="264" t="s">
        <v>93</v>
      </c>
      <c r="I34" s="229">
        <v>4.1900000000000004</v>
      </c>
      <c r="J34" s="15" t="s">
        <v>43</v>
      </c>
      <c r="K34" s="10"/>
      <c r="L34" s="11"/>
    </row>
    <row r="35" spans="1:12" s="5" customFormat="1" ht="3.75" customHeight="1" thickBot="1">
      <c r="A35" s="9"/>
      <c r="B35" s="20"/>
      <c r="C35" s="10"/>
      <c r="D35" s="20"/>
      <c r="E35" s="20"/>
      <c r="F35" s="20"/>
      <c r="G35" s="14"/>
      <c r="H35" s="56"/>
      <c r="I35" s="56"/>
      <c r="J35" s="256"/>
      <c r="K35" s="256"/>
      <c r="L35" s="11"/>
    </row>
    <row r="36" spans="1:12" s="5" customFormat="1" ht="17.25" customHeight="1" thickBot="1">
      <c r="A36" s="9"/>
      <c r="B36" s="10" t="s">
        <v>261</v>
      </c>
      <c r="C36" s="10"/>
      <c r="D36" s="20"/>
      <c r="E36" s="20"/>
      <c r="F36" s="20"/>
      <c r="G36" s="14" t="s">
        <v>262</v>
      </c>
      <c r="H36" s="57" t="str">
        <f>IF(COUNTBLANK(H30:H33)=0,H30*60/H31+((H32-O13)*H33*I34)/3600,"")</f>
        <v/>
      </c>
      <c r="I36" s="57" t="str">
        <f>IF(COUNTBLANK(I30:I33)=0,I30*60/I31+((I32-O13)*I33*I34)/3600,"")</f>
        <v/>
      </c>
      <c r="J36" s="58" t="s">
        <v>15</v>
      </c>
      <c r="K36" s="543" t="s">
        <v>30</v>
      </c>
      <c r="L36" s="559"/>
    </row>
    <row r="37" spans="1:12" s="5" customFormat="1" ht="15" customHeight="1" thickBot="1">
      <c r="A37" s="9"/>
      <c r="B37" s="558" t="s">
        <v>260</v>
      </c>
      <c r="C37" s="558"/>
      <c r="D37" s="558"/>
      <c r="E37" s="558"/>
      <c r="F37" s="558"/>
      <c r="G37" s="14"/>
      <c r="H37" s="56"/>
      <c r="I37" s="56"/>
      <c r="J37" s="256"/>
      <c r="K37" s="256"/>
      <c r="L37" s="11"/>
    </row>
    <row r="38" spans="1:12" s="5" customFormat="1" ht="30" customHeight="1" thickBot="1">
      <c r="A38" s="9"/>
      <c r="B38" s="20"/>
      <c r="C38" s="10"/>
      <c r="D38" s="20"/>
      <c r="E38" s="20"/>
      <c r="F38" s="20"/>
      <c r="G38" s="14"/>
      <c r="H38" s="14" t="s">
        <v>263</v>
      </c>
      <c r="I38" s="59" t="str">
        <f>IF(COUNTBLANK(H36:I36)=0,(H36+I36)/2,"")</f>
        <v/>
      </c>
      <c r="J38" s="58" t="s">
        <v>15</v>
      </c>
      <c r="K38" s="543" t="s">
        <v>30</v>
      </c>
      <c r="L38" s="559"/>
    </row>
    <row r="39" spans="1:12" s="5" customFormat="1" ht="3.75" customHeight="1" thickBot="1">
      <c r="A39" s="9"/>
      <c r="B39" s="10"/>
      <c r="C39" s="10"/>
      <c r="D39" s="10"/>
      <c r="E39" s="10"/>
      <c r="F39" s="10"/>
      <c r="G39" s="10"/>
      <c r="H39" s="10"/>
      <c r="I39" s="10"/>
      <c r="J39" s="10"/>
      <c r="K39" s="10"/>
      <c r="L39" s="11"/>
    </row>
    <row r="40" spans="1:12" s="5" customFormat="1" ht="15.75" customHeight="1" thickBot="1">
      <c r="A40" s="9"/>
      <c r="B40" s="10"/>
      <c r="C40" s="10"/>
      <c r="D40" s="51"/>
      <c r="E40" s="10"/>
      <c r="F40" s="10"/>
      <c r="G40" s="10"/>
      <c r="H40" s="36" t="s">
        <v>75</v>
      </c>
      <c r="I40" s="60" t="str">
        <f>IF(I38&lt;&gt;"",ABS(H36-I36)/I38,"")</f>
        <v/>
      </c>
      <c r="J40" s="58"/>
      <c r="K40" s="543"/>
      <c r="L40" s="559"/>
    </row>
    <row r="41" spans="1:12">
      <c r="A41" s="175"/>
      <c r="B41" s="35"/>
      <c r="C41" s="35"/>
      <c r="D41" s="35"/>
      <c r="E41" s="35"/>
      <c r="F41" s="35"/>
      <c r="G41" s="35"/>
      <c r="H41" s="35"/>
      <c r="I41" s="35"/>
      <c r="J41" s="35"/>
      <c r="K41" s="35"/>
      <c r="L41" s="232"/>
    </row>
    <row r="42" spans="1:12">
      <c r="A42" s="175"/>
      <c r="B42" s="35"/>
      <c r="C42" s="35"/>
      <c r="D42" s="35"/>
      <c r="E42" s="35"/>
      <c r="F42" s="35"/>
      <c r="G42" s="35"/>
      <c r="H42" s="35"/>
      <c r="I42" s="35"/>
      <c r="J42" s="35"/>
      <c r="K42" s="35"/>
      <c r="L42" s="232"/>
    </row>
    <row r="43" spans="1:12">
      <c r="A43" s="175"/>
      <c r="B43" s="35"/>
      <c r="C43" s="35"/>
      <c r="D43" s="35"/>
      <c r="E43" s="35"/>
      <c r="F43" s="35"/>
      <c r="G43" s="35"/>
      <c r="H43" s="35"/>
      <c r="I43" s="35"/>
      <c r="J43" s="35"/>
      <c r="K43" s="35"/>
      <c r="L43" s="232"/>
    </row>
    <row r="44" spans="1:12">
      <c r="A44" s="175"/>
      <c r="B44" s="35"/>
      <c r="C44" s="35"/>
      <c r="D44" s="35"/>
      <c r="E44" s="35"/>
      <c r="F44" s="35"/>
      <c r="G44" s="35"/>
      <c r="H44" s="35"/>
      <c r="I44" s="35"/>
      <c r="J44" s="35"/>
      <c r="K44" s="35"/>
      <c r="L44" s="232"/>
    </row>
    <row r="45" spans="1:12">
      <c r="A45" s="175"/>
      <c r="B45" s="35"/>
      <c r="C45" s="35"/>
      <c r="D45" s="35"/>
      <c r="E45" s="35"/>
      <c r="F45" s="35"/>
      <c r="G45" s="35"/>
      <c r="H45" s="35"/>
      <c r="I45" s="35"/>
      <c r="J45" s="35"/>
      <c r="K45" s="35"/>
      <c r="L45" s="232"/>
    </row>
    <row r="46" spans="1:12">
      <c r="A46" s="175"/>
      <c r="B46" s="35"/>
      <c r="C46" s="35"/>
      <c r="D46" s="35"/>
      <c r="E46" s="35"/>
      <c r="F46" s="35"/>
      <c r="G46" s="35"/>
      <c r="H46" s="35"/>
      <c r="I46" s="35"/>
      <c r="J46" s="35"/>
      <c r="K46" s="35"/>
      <c r="L46" s="232"/>
    </row>
    <row r="47" spans="1:12">
      <c r="A47" s="175"/>
      <c r="B47" s="35"/>
      <c r="C47" s="35"/>
      <c r="D47" s="35"/>
      <c r="E47" s="35"/>
      <c r="F47" s="35"/>
      <c r="G47" s="35"/>
      <c r="H47" s="35"/>
      <c r="I47" s="35"/>
      <c r="J47" s="35"/>
      <c r="K47" s="35"/>
      <c r="L47" s="232"/>
    </row>
    <row r="48" spans="1:12">
      <c r="A48" s="175"/>
      <c r="B48" s="35"/>
      <c r="C48" s="35"/>
      <c r="D48" s="35"/>
      <c r="E48" s="35"/>
      <c r="F48" s="35"/>
      <c r="G48" s="35"/>
      <c r="H48" s="35"/>
      <c r="I48" s="35"/>
      <c r="J48" s="35"/>
      <c r="K48" s="35"/>
      <c r="L48" s="232"/>
    </row>
    <row r="49" spans="1:17">
      <c r="A49" s="175"/>
      <c r="B49" s="35"/>
      <c r="C49" s="35"/>
      <c r="D49" s="35"/>
      <c r="E49" s="35"/>
      <c r="F49" s="35"/>
      <c r="G49" s="35"/>
      <c r="H49" s="35"/>
      <c r="I49" s="35"/>
      <c r="J49" s="35"/>
      <c r="K49" s="35"/>
      <c r="L49" s="232"/>
    </row>
    <row r="50" spans="1:17">
      <c r="A50" s="175"/>
      <c r="B50" s="35"/>
      <c r="C50" s="35"/>
      <c r="D50" s="35"/>
      <c r="E50" s="35"/>
      <c r="F50" s="35"/>
      <c r="G50" s="35"/>
      <c r="H50" s="35"/>
      <c r="I50" s="35"/>
      <c r="J50" s="35"/>
      <c r="K50" s="35"/>
      <c r="L50" s="232"/>
    </row>
    <row r="51" spans="1:17">
      <c r="A51" s="175"/>
      <c r="B51" s="35"/>
      <c r="C51" s="35"/>
      <c r="D51" s="35"/>
      <c r="E51" s="35"/>
      <c r="F51" s="35"/>
      <c r="G51" s="35"/>
      <c r="H51" s="35"/>
      <c r="I51" s="35"/>
      <c r="J51" s="35"/>
      <c r="K51" s="35"/>
      <c r="L51" s="232"/>
    </row>
    <row r="52" spans="1:17" s="5" customFormat="1" ht="13.5" customHeight="1" thickBot="1">
      <c r="A52" s="37"/>
      <c r="B52" s="63"/>
      <c r="C52" s="63"/>
      <c r="D52" s="63"/>
      <c r="E52" s="63"/>
      <c r="F52" s="63"/>
      <c r="G52" s="63"/>
      <c r="H52" s="64"/>
      <c r="I52" s="65"/>
      <c r="J52" s="66"/>
      <c r="K52" s="67"/>
      <c r="L52" s="68"/>
    </row>
    <row r="53" spans="1:17" s="10" customFormat="1" ht="9" customHeight="1">
      <c r="H53" s="14"/>
      <c r="I53" s="69"/>
      <c r="J53" s="58"/>
      <c r="K53" s="254"/>
      <c r="L53" s="16"/>
    </row>
    <row r="54" spans="1:17" s="10" customFormat="1" ht="8.4499999999999993" customHeight="1" thickBot="1">
      <c r="H54" s="14"/>
      <c r="I54" s="69"/>
      <c r="J54" s="58"/>
      <c r="K54" s="254"/>
      <c r="L54" s="16"/>
    </row>
    <row r="55" spans="1:17" s="5" customFormat="1" ht="19.5" customHeight="1" thickBot="1">
      <c r="A55" s="513" t="str">
        <f>+A2</f>
        <v>業務用厨房熱機器等性能測定結果　【電気機器】</v>
      </c>
      <c r="B55" s="514"/>
      <c r="C55" s="514"/>
      <c r="D55" s="514"/>
      <c r="E55" s="514"/>
      <c r="F55" s="514"/>
      <c r="G55" s="514"/>
      <c r="H55" s="514"/>
      <c r="I55" s="514"/>
      <c r="J55" s="514"/>
      <c r="K55" s="514"/>
      <c r="L55" s="515"/>
    </row>
    <row r="56" spans="1:17" s="5" customFormat="1" ht="28.5" customHeight="1" thickTop="1">
      <c r="A56" s="6" t="s">
        <v>273</v>
      </c>
      <c r="B56" s="500" t="str">
        <f>+B3</f>
        <v>ラックコンベア洗浄機、フライトコンベア洗浄機、フラットコンベア洗浄機(選択してください)　　（５．消費電力量）</v>
      </c>
      <c r="C56" s="501"/>
      <c r="D56" s="501"/>
      <c r="E56" s="501"/>
      <c r="F56" s="501"/>
      <c r="G56" s="501"/>
      <c r="H56" s="501"/>
      <c r="I56" s="501"/>
      <c r="J56" s="501"/>
      <c r="K56" s="501"/>
      <c r="L56" s="502"/>
    </row>
    <row r="57" spans="1:17" s="5" customFormat="1" ht="19.5" customHeight="1" thickBot="1">
      <c r="A57" s="7" t="s">
        <v>0</v>
      </c>
      <c r="B57" s="516" t="str">
        <f>IF(表紙!$B$6=0,"",表紙!$B$6)</f>
        <v/>
      </c>
      <c r="C57" s="491"/>
      <c r="D57" s="491"/>
      <c r="E57" s="491"/>
      <c r="F57" s="491"/>
      <c r="G57" s="517"/>
      <c r="H57" s="233" t="s">
        <v>1</v>
      </c>
      <c r="I57" s="516" t="str">
        <f>IF(表紙!$H$5=0,"",表紙!$H$5)</f>
        <v/>
      </c>
      <c r="J57" s="491"/>
      <c r="K57" s="491"/>
      <c r="L57" s="518"/>
      <c r="M57" s="10"/>
      <c r="N57" s="10"/>
    </row>
    <row r="58" spans="1:17" s="5" customFormat="1" ht="14.25" customHeight="1">
      <c r="A58" s="8" t="s">
        <v>34</v>
      </c>
      <c r="B58" s="361" t="s">
        <v>35</v>
      </c>
      <c r="C58" s="567"/>
      <c r="D58" s="567"/>
      <c r="E58" s="532" t="s">
        <v>40</v>
      </c>
      <c r="F58" s="564"/>
      <c r="G58" s="533"/>
      <c r="H58" s="295"/>
      <c r="I58" s="520" t="s">
        <v>29</v>
      </c>
      <c r="J58" s="295"/>
      <c r="K58" s="525" t="s">
        <v>63</v>
      </c>
      <c r="L58" s="297"/>
    </row>
    <row r="59" spans="1:17" s="5" customFormat="1" ht="14.25" customHeight="1" thickBot="1">
      <c r="A59" s="7" t="s">
        <v>36</v>
      </c>
      <c r="B59" s="566"/>
      <c r="C59" s="527"/>
      <c r="D59" s="527"/>
      <c r="E59" s="534"/>
      <c r="F59" s="565"/>
      <c r="G59" s="535"/>
      <c r="H59" s="296"/>
      <c r="I59" s="380"/>
      <c r="J59" s="296"/>
      <c r="K59" s="526"/>
      <c r="L59" s="298"/>
      <c r="N59" s="70"/>
      <c r="O59" s="70"/>
      <c r="P59" s="70"/>
      <c r="Q59" s="70"/>
    </row>
    <row r="60" spans="1:17" s="5" customFormat="1" ht="14.25" customHeight="1">
      <c r="A60" s="44"/>
      <c r="B60" s="48"/>
      <c r="C60" s="71"/>
      <c r="D60" s="71"/>
      <c r="E60" s="72"/>
      <c r="F60" s="72"/>
      <c r="G60" s="73"/>
      <c r="H60" s="74"/>
      <c r="I60" s="52"/>
      <c r="J60" s="74"/>
      <c r="K60" s="75"/>
      <c r="L60" s="76"/>
      <c r="N60" s="70"/>
      <c r="O60" s="70"/>
      <c r="P60" s="70"/>
      <c r="Q60" s="70"/>
    </row>
    <row r="61" spans="1:17" s="5" customFormat="1" ht="21" customHeight="1">
      <c r="A61" s="9"/>
      <c r="B61" s="30" t="s">
        <v>116</v>
      </c>
      <c r="C61" s="10"/>
      <c r="D61" s="10"/>
      <c r="E61" s="10"/>
      <c r="F61" s="10"/>
      <c r="G61" s="10"/>
      <c r="H61" s="10"/>
      <c r="I61" s="10"/>
      <c r="J61" s="10"/>
      <c r="K61" s="10"/>
      <c r="L61" s="11"/>
    </row>
    <row r="62" spans="1:17" s="5" customFormat="1" ht="15" customHeight="1">
      <c r="A62" s="186"/>
      <c r="B62" s="571" t="s">
        <v>291</v>
      </c>
      <c r="C62" s="571"/>
      <c r="D62" s="571"/>
      <c r="E62" s="571"/>
      <c r="F62" s="571"/>
      <c r="G62" s="571"/>
      <c r="H62" s="571"/>
      <c r="I62" s="571"/>
      <c r="J62" s="571"/>
      <c r="K62" s="571"/>
      <c r="L62" s="185"/>
    </row>
    <row r="63" spans="1:17" s="5" customFormat="1" ht="15" customHeight="1">
      <c r="A63" s="9"/>
      <c r="B63" s="571"/>
      <c r="C63" s="571"/>
      <c r="D63" s="571"/>
      <c r="E63" s="571"/>
      <c r="F63" s="571"/>
      <c r="G63" s="571"/>
      <c r="H63" s="571"/>
      <c r="I63" s="571"/>
      <c r="J63" s="571"/>
      <c r="K63" s="571"/>
      <c r="L63" s="11"/>
    </row>
    <row r="64" spans="1:17" s="5" customFormat="1" ht="15" customHeight="1">
      <c r="A64" s="9"/>
      <c r="B64" s="571"/>
      <c r="C64" s="571"/>
      <c r="D64" s="571"/>
      <c r="E64" s="571"/>
      <c r="F64" s="571"/>
      <c r="G64" s="571"/>
      <c r="H64" s="571"/>
      <c r="I64" s="571"/>
      <c r="J64" s="571"/>
      <c r="K64" s="571"/>
      <c r="L64" s="11"/>
    </row>
    <row r="65" spans="1:17" s="5" customFormat="1" ht="13.5" customHeight="1">
      <c r="A65" s="110"/>
      <c r="B65" s="10"/>
      <c r="C65" s="270"/>
      <c r="D65" s="10"/>
      <c r="E65" s="10"/>
      <c r="F65" s="10"/>
      <c r="G65" s="10"/>
      <c r="H65" s="10"/>
      <c r="I65" s="4"/>
      <c r="J65" s="10"/>
      <c r="K65" s="10"/>
      <c r="L65" s="11"/>
    </row>
    <row r="66" spans="1:17" s="5" customFormat="1" ht="12.75" customHeight="1">
      <c r="A66" s="9"/>
      <c r="C66" s="102"/>
      <c r="D66" s="102"/>
      <c r="E66" s="102"/>
      <c r="F66" s="102"/>
      <c r="G66" s="102"/>
      <c r="H66" s="10"/>
      <c r="I66" s="85"/>
      <c r="J66" s="10"/>
      <c r="K66" s="540"/>
      <c r="L66" s="575"/>
    </row>
    <row r="67" spans="1:17" s="5" customFormat="1" ht="17.25" customHeight="1">
      <c r="A67" s="9"/>
      <c r="B67" s="103" t="s">
        <v>125</v>
      </c>
      <c r="C67" s="10"/>
      <c r="D67" s="10"/>
      <c r="E67" s="10"/>
      <c r="F67" s="10"/>
      <c r="G67" s="10"/>
      <c r="H67" s="61" t="s">
        <v>112</v>
      </c>
      <c r="I67" s="62" t="str">
        <f>+表紙!H27</f>
        <v/>
      </c>
      <c r="J67" s="256" t="s">
        <v>39</v>
      </c>
      <c r="K67" s="256" t="s">
        <v>81</v>
      </c>
      <c r="L67" s="11"/>
    </row>
    <row r="68" spans="1:17" s="5" customFormat="1" ht="17.25" customHeight="1">
      <c r="A68" s="9"/>
      <c r="B68" s="103" t="s">
        <v>211</v>
      </c>
      <c r="C68" s="10"/>
      <c r="D68" s="10"/>
      <c r="E68" s="10"/>
      <c r="F68" s="10"/>
      <c r="G68" s="10"/>
      <c r="H68" s="61" t="s">
        <v>147</v>
      </c>
      <c r="I68" s="111">
        <f>IF(表紙!J14="冷水仕上げすすぎ方式",30,45)</f>
        <v>45</v>
      </c>
      <c r="J68" s="24" t="s">
        <v>26</v>
      </c>
      <c r="K68" s="256"/>
      <c r="L68" s="11"/>
    </row>
    <row r="69" spans="1:17" s="5" customFormat="1" ht="17.25" customHeight="1">
      <c r="A69" s="9"/>
      <c r="B69" s="103" t="s">
        <v>226</v>
      </c>
      <c r="C69" s="10"/>
      <c r="D69" s="10"/>
      <c r="E69" s="10"/>
      <c r="F69" s="10"/>
      <c r="G69" s="10"/>
      <c r="H69" s="61"/>
      <c r="I69" s="116"/>
      <c r="J69" s="24"/>
      <c r="K69" s="256"/>
      <c r="L69" s="11"/>
    </row>
    <row r="70" spans="1:17" s="5" customFormat="1" ht="15" customHeight="1">
      <c r="A70" s="9"/>
      <c r="B70" s="117" t="s">
        <v>223</v>
      </c>
      <c r="C70" s="10"/>
      <c r="D70" s="10"/>
      <c r="E70" s="10"/>
      <c r="F70" s="10"/>
      <c r="G70" s="10"/>
      <c r="H70" s="61"/>
      <c r="I70" s="116"/>
      <c r="J70" s="24"/>
      <c r="K70" s="256"/>
      <c r="L70" s="11"/>
    </row>
    <row r="71" spans="1:17" s="5" customFormat="1" ht="17.25" customHeight="1">
      <c r="A71" s="110"/>
      <c r="B71" s="408" t="s">
        <v>202</v>
      </c>
      <c r="C71" s="408"/>
      <c r="D71" s="408"/>
      <c r="E71" s="408"/>
      <c r="F71" s="408"/>
      <c r="G71" s="408"/>
      <c r="H71" s="14" t="s">
        <v>203</v>
      </c>
      <c r="I71" s="15" t="str">
        <f>IF(+表紙!B3="フラットコンベア洗浄機",0.26,IF(+表紙!B3="フライトコンベア洗浄機",0.42,IF(+表紙!C12="ﾗｯｸｺﾝﾍﾞｱ洗浄機（専用食器籠）",0.14,IF(+表紙!B3="ラックコンベア洗浄機",0.42,""))))</f>
        <v/>
      </c>
      <c r="J71" s="256" t="s">
        <v>106</v>
      </c>
      <c r="K71" s="540"/>
      <c r="L71" s="575"/>
    </row>
    <row r="72" spans="1:17" s="5" customFormat="1" ht="17.25" customHeight="1">
      <c r="A72" s="9"/>
      <c r="B72" s="20" t="s">
        <v>148</v>
      </c>
      <c r="C72" s="10"/>
      <c r="D72" s="20"/>
      <c r="E72" s="20"/>
      <c r="F72" s="20"/>
      <c r="G72" s="20"/>
      <c r="H72" s="14" t="s">
        <v>94</v>
      </c>
      <c r="I72" s="162" t="str">
        <f>IF(+表紙!B3="フラットコンベア洗浄機",1,IF(+表紙!B3="フライトコンベア洗浄機",1,IF(+表紙!C12="ﾗｯｸｺﾝﾍﾞｱ洗浄機（専用食器籠）",1.7,IF(+表紙!B3="ラックコンベア洗浄機",1,""))))</f>
        <v/>
      </c>
      <c r="J72" s="259" t="s">
        <v>43</v>
      </c>
      <c r="K72" s="10"/>
      <c r="L72" s="11"/>
    </row>
    <row r="73" spans="1:17" s="5" customFormat="1" ht="7.5" customHeight="1" thickBot="1">
      <c r="A73" s="9"/>
      <c r="B73" s="10"/>
      <c r="C73" s="10"/>
      <c r="D73" s="10"/>
      <c r="E73" s="10"/>
      <c r="F73" s="10"/>
      <c r="G73" s="10"/>
      <c r="H73" s="10"/>
      <c r="I73" s="10"/>
      <c r="J73" s="10"/>
      <c r="K73" s="10"/>
      <c r="L73" s="11"/>
    </row>
    <row r="74" spans="1:17" s="5" customFormat="1" ht="29.25" customHeight="1" thickBot="1">
      <c r="A74" s="9"/>
      <c r="B74" s="10" t="s">
        <v>264</v>
      </c>
      <c r="C74" s="10"/>
      <c r="D74" s="10"/>
      <c r="E74" s="10"/>
      <c r="F74" s="10"/>
      <c r="G74" s="10"/>
      <c r="H74" s="14" t="s">
        <v>265</v>
      </c>
      <c r="I74" s="54" t="str">
        <f>IF(COUNT(I38,I67,I68,I71,I72)=5,I38+I72*I68*I71*I67/3600,"")</f>
        <v/>
      </c>
      <c r="J74" s="58" t="s">
        <v>42</v>
      </c>
      <c r="K74" s="572" t="s">
        <v>30</v>
      </c>
      <c r="L74" s="561"/>
    </row>
    <row r="75" spans="1:17" s="5" customFormat="1" ht="7.5" customHeight="1">
      <c r="A75" s="44"/>
      <c r="B75" s="48"/>
      <c r="C75" s="71"/>
      <c r="D75" s="71"/>
      <c r="E75" s="72"/>
      <c r="F75" s="72"/>
      <c r="G75" s="73"/>
      <c r="H75" s="74"/>
      <c r="I75" s="52"/>
      <c r="J75" s="74"/>
      <c r="K75" s="75"/>
      <c r="L75" s="76"/>
      <c r="N75" s="70"/>
      <c r="O75" s="70"/>
      <c r="P75" s="70"/>
      <c r="Q75" s="70"/>
    </row>
    <row r="76" spans="1:17" s="5" customFormat="1" ht="22.5" customHeight="1">
      <c r="A76" s="9"/>
      <c r="B76" s="230" t="s">
        <v>117</v>
      </c>
      <c r="C76" s="10"/>
      <c r="D76" s="10"/>
      <c r="E76" s="10"/>
      <c r="F76" s="10"/>
      <c r="G76" s="10"/>
      <c r="H76" s="10"/>
      <c r="I76" s="10"/>
      <c r="J76" s="10"/>
      <c r="K76" s="10"/>
      <c r="L76" s="11"/>
      <c r="N76" s="70"/>
      <c r="O76" s="70"/>
      <c r="P76" s="70"/>
      <c r="Q76" s="70"/>
    </row>
    <row r="77" spans="1:17" s="5" customFormat="1" ht="12.75" customHeight="1">
      <c r="A77" s="9"/>
      <c r="B77" s="10"/>
      <c r="C77" s="10"/>
      <c r="D77" s="10"/>
      <c r="E77" s="10"/>
      <c r="F77" s="10"/>
      <c r="G77" s="10"/>
      <c r="H77" s="10"/>
      <c r="I77" s="10"/>
      <c r="J77" s="10"/>
      <c r="K77" s="10"/>
      <c r="L77" s="11"/>
      <c r="N77" s="70"/>
      <c r="O77" s="77"/>
      <c r="P77" s="77"/>
      <c r="Q77" s="70"/>
    </row>
    <row r="78" spans="1:17" s="5" customFormat="1" ht="7.5" customHeight="1">
      <c r="A78" s="9"/>
      <c r="B78" s="10"/>
      <c r="C78" s="10"/>
      <c r="D78" s="10"/>
      <c r="E78" s="10"/>
      <c r="F78" s="10"/>
      <c r="G78" s="10"/>
      <c r="H78" s="10"/>
      <c r="I78" s="10"/>
      <c r="J78" s="10"/>
      <c r="K78" s="10"/>
      <c r="L78" s="11"/>
      <c r="N78" s="70"/>
      <c r="O78" s="78"/>
      <c r="P78" s="79"/>
      <c r="Q78" s="80"/>
    </row>
    <row r="79" spans="1:17" s="5" customFormat="1" ht="12.75" customHeight="1">
      <c r="A79" s="9"/>
      <c r="B79" s="10"/>
      <c r="C79" s="10"/>
      <c r="D79" s="10"/>
      <c r="E79" s="10"/>
      <c r="F79" s="10"/>
      <c r="G79" s="10"/>
      <c r="H79" s="238" t="s">
        <v>239</v>
      </c>
      <c r="I79" s="238" t="s">
        <v>240</v>
      </c>
      <c r="J79" s="10"/>
      <c r="K79" s="10"/>
      <c r="L79" s="11"/>
      <c r="N79" s="70"/>
      <c r="O79" s="78"/>
      <c r="P79" s="79"/>
      <c r="Q79" s="80"/>
    </row>
    <row r="80" spans="1:17" s="5" customFormat="1" ht="17.25" customHeight="1">
      <c r="A80" s="9"/>
      <c r="B80" s="20" t="s">
        <v>90</v>
      </c>
      <c r="C80" s="10"/>
      <c r="D80" s="20"/>
      <c r="E80" s="20"/>
      <c r="F80" s="20"/>
      <c r="G80" s="14" t="s">
        <v>62</v>
      </c>
      <c r="H80" s="305"/>
      <c r="I80" s="305"/>
      <c r="J80" s="256" t="s">
        <v>11</v>
      </c>
      <c r="K80" s="573" t="s">
        <v>30</v>
      </c>
      <c r="L80" s="574"/>
      <c r="N80" s="70"/>
      <c r="O80" s="78"/>
      <c r="P80" s="79"/>
      <c r="Q80" s="80"/>
    </row>
    <row r="81" spans="1:17" s="5" customFormat="1" ht="17.25" customHeight="1">
      <c r="A81" s="9"/>
      <c r="B81" s="20" t="s">
        <v>119</v>
      </c>
      <c r="C81" s="10"/>
      <c r="D81" s="20"/>
      <c r="E81" s="20"/>
      <c r="F81" s="20"/>
      <c r="G81" s="14" t="s">
        <v>61</v>
      </c>
      <c r="H81" s="308"/>
      <c r="I81" s="308"/>
      <c r="J81" s="256" t="s">
        <v>21</v>
      </c>
      <c r="K81" s="560" t="s">
        <v>14</v>
      </c>
      <c r="L81" s="561"/>
      <c r="N81" s="70"/>
      <c r="O81" s="78"/>
      <c r="P81" s="79"/>
      <c r="Q81" s="80"/>
    </row>
    <row r="82" spans="1:17" s="5" customFormat="1" ht="7.5" customHeight="1" thickBot="1">
      <c r="A82" s="9"/>
      <c r="B82" s="20"/>
      <c r="C82" s="10"/>
      <c r="D82" s="20"/>
      <c r="E82" s="20"/>
      <c r="F82" s="20"/>
      <c r="G82" s="14"/>
      <c r="H82" s="81"/>
      <c r="I82" s="81"/>
      <c r="J82" s="256"/>
      <c r="K82" s="256"/>
      <c r="L82" s="255"/>
      <c r="N82" s="70"/>
      <c r="O82" s="78"/>
      <c r="P82" s="79"/>
      <c r="Q82" s="80"/>
    </row>
    <row r="83" spans="1:17" s="5" customFormat="1" ht="17.25" customHeight="1" thickBot="1">
      <c r="A83" s="9"/>
      <c r="B83" s="10" t="s">
        <v>230</v>
      </c>
      <c r="C83" s="10"/>
      <c r="D83" s="20"/>
      <c r="E83" s="20"/>
      <c r="F83" s="20"/>
      <c r="G83" s="14" t="s">
        <v>231</v>
      </c>
      <c r="H83" s="82" t="str">
        <f>IF(COUNTBLANK(H80:H81)=0,H80*60/H81,"")</f>
        <v/>
      </c>
      <c r="I83" s="82" t="str">
        <f>IF(COUNTBLANK(I80:I81)=0,I80*60/I81,"")</f>
        <v/>
      </c>
      <c r="J83" s="58" t="s">
        <v>15</v>
      </c>
      <c r="K83" s="572" t="s">
        <v>30</v>
      </c>
      <c r="L83" s="561"/>
      <c r="N83" s="70"/>
      <c r="O83" s="78"/>
      <c r="P83" s="79"/>
      <c r="Q83" s="80"/>
    </row>
    <row r="84" spans="1:17" s="5" customFormat="1" ht="7.5" customHeight="1" thickBot="1">
      <c r="A84" s="9"/>
      <c r="B84" s="20"/>
      <c r="C84" s="10"/>
      <c r="D84" s="20"/>
      <c r="E84" s="20"/>
      <c r="F84" s="20"/>
      <c r="G84" s="14"/>
      <c r="H84" s="81"/>
      <c r="I84" s="81"/>
      <c r="J84" s="256"/>
      <c r="K84" s="256"/>
      <c r="L84" s="255"/>
      <c r="N84" s="70"/>
      <c r="O84" s="78"/>
      <c r="P84" s="79"/>
      <c r="Q84" s="80"/>
    </row>
    <row r="85" spans="1:17" s="5" customFormat="1" ht="33.75" customHeight="1" thickBot="1">
      <c r="A85" s="9"/>
      <c r="B85" s="20"/>
      <c r="C85" s="10"/>
      <c r="D85" s="20"/>
      <c r="E85" s="20"/>
      <c r="F85" s="20"/>
      <c r="G85" s="14"/>
      <c r="H85" s="14" t="s">
        <v>232</v>
      </c>
      <c r="I85" s="59" t="str">
        <f>IF(COUNTBLANK(H83:I83)=0,(H83+I83)/2,"")</f>
        <v/>
      </c>
      <c r="J85" s="58" t="s">
        <v>15</v>
      </c>
      <c r="K85" s="572" t="s">
        <v>30</v>
      </c>
      <c r="L85" s="561"/>
      <c r="N85" s="70"/>
      <c r="O85" s="78"/>
      <c r="P85" s="79"/>
      <c r="Q85" s="80"/>
    </row>
    <row r="86" spans="1:17" s="5" customFormat="1" ht="7.5" customHeight="1" thickBot="1">
      <c r="A86" s="9"/>
      <c r="B86" s="20"/>
      <c r="C86" s="10"/>
      <c r="D86" s="20"/>
      <c r="E86" s="20"/>
      <c r="F86" s="20"/>
      <c r="G86" s="14"/>
      <c r="H86" s="14"/>
      <c r="I86" s="81"/>
      <c r="J86" s="58"/>
      <c r="K86" s="254"/>
      <c r="L86" s="255"/>
      <c r="N86" s="70"/>
      <c r="O86" s="78"/>
      <c r="P86" s="79"/>
      <c r="Q86" s="80"/>
    </row>
    <row r="87" spans="1:17" s="5" customFormat="1" ht="15" customHeight="1" thickBot="1">
      <c r="A87" s="9"/>
      <c r="B87" s="20"/>
      <c r="C87" s="10"/>
      <c r="D87" s="20"/>
      <c r="E87" s="20"/>
      <c r="F87" s="20"/>
      <c r="G87" s="14"/>
      <c r="H87" s="83" t="s">
        <v>75</v>
      </c>
      <c r="I87" s="60" t="str">
        <f>IF(I85&lt;&gt;"",ABS(H83-I83)/I85,"")</f>
        <v/>
      </c>
      <c r="J87" s="58"/>
      <c r="K87" s="254"/>
      <c r="L87" s="255"/>
      <c r="N87" s="70"/>
      <c r="O87" s="78"/>
      <c r="P87" s="79"/>
      <c r="Q87" s="80"/>
    </row>
    <row r="88" spans="1:17" s="5" customFormat="1" ht="22.5" customHeight="1">
      <c r="A88" s="9"/>
      <c r="B88" s="30" t="s">
        <v>118</v>
      </c>
      <c r="C88" s="10"/>
      <c r="D88" s="10"/>
      <c r="E88" s="10"/>
      <c r="F88" s="10"/>
      <c r="G88" s="10"/>
      <c r="H88" s="10"/>
      <c r="I88" s="10"/>
      <c r="J88" s="10"/>
      <c r="K88" s="15"/>
      <c r="L88" s="84"/>
      <c r="N88" s="70"/>
      <c r="O88" s="78"/>
      <c r="P88" s="79"/>
      <c r="Q88" s="80"/>
    </row>
    <row r="89" spans="1:17" s="5" customFormat="1" ht="17.25" customHeight="1">
      <c r="A89" s="9"/>
      <c r="B89" s="10"/>
      <c r="C89" s="10" t="s">
        <v>227</v>
      </c>
      <c r="D89" s="10"/>
      <c r="E89" s="10"/>
      <c r="F89" s="10"/>
      <c r="G89" s="10"/>
      <c r="H89" s="10"/>
      <c r="I89" s="10"/>
      <c r="J89" s="10"/>
      <c r="K89" s="15"/>
      <c r="L89" s="84"/>
      <c r="N89" s="70"/>
      <c r="O89" s="78"/>
      <c r="P89" s="79"/>
      <c r="Q89" s="80"/>
    </row>
    <row r="90" spans="1:17" s="5" customFormat="1" ht="17.25" customHeight="1">
      <c r="A90" s="9"/>
      <c r="B90" s="10"/>
      <c r="C90" s="85"/>
      <c r="D90" s="10"/>
      <c r="E90" s="10"/>
      <c r="F90" s="10"/>
      <c r="G90" s="10"/>
      <c r="H90" s="10"/>
      <c r="I90" s="10"/>
      <c r="J90" s="10"/>
      <c r="K90" s="15"/>
      <c r="L90" s="84"/>
      <c r="N90" s="70"/>
      <c r="O90" s="77"/>
      <c r="P90" s="77"/>
      <c r="Q90" s="70"/>
    </row>
    <row r="91" spans="1:17" s="5" customFormat="1" ht="9.75" customHeight="1" thickBot="1">
      <c r="A91" s="9"/>
      <c r="B91" s="10"/>
      <c r="C91" s="10"/>
      <c r="D91" s="10"/>
      <c r="E91" s="10"/>
      <c r="F91" s="10"/>
      <c r="G91" s="10"/>
      <c r="H91" s="10"/>
      <c r="I91" s="10"/>
      <c r="J91" s="10"/>
      <c r="K91" s="15"/>
      <c r="L91" s="84"/>
      <c r="N91" s="70"/>
      <c r="O91" s="78"/>
      <c r="P91" s="79"/>
      <c r="Q91" s="80"/>
    </row>
    <row r="92" spans="1:17" s="5" customFormat="1" ht="17.25" customHeight="1" thickBot="1">
      <c r="A92" s="9"/>
      <c r="B92" s="10" t="s">
        <v>268</v>
      </c>
      <c r="C92" s="10"/>
      <c r="D92" s="10"/>
      <c r="E92" s="10"/>
      <c r="F92" s="10"/>
      <c r="G92" s="10"/>
      <c r="H92" s="14" t="s">
        <v>233</v>
      </c>
      <c r="I92" s="57" t="str">
        <f>+I22</f>
        <v/>
      </c>
      <c r="J92" s="15" t="s">
        <v>98</v>
      </c>
      <c r="K92" s="543" t="s">
        <v>30</v>
      </c>
      <c r="L92" s="559"/>
      <c r="N92" s="70"/>
      <c r="O92" s="78"/>
      <c r="P92" s="79"/>
      <c r="Q92" s="80"/>
    </row>
    <row r="93" spans="1:17" s="5" customFormat="1" ht="17.25" customHeight="1" thickBot="1">
      <c r="A93" s="9"/>
      <c r="B93" s="10" t="s">
        <v>269</v>
      </c>
      <c r="C93" s="10"/>
      <c r="D93" s="10"/>
      <c r="E93" s="10"/>
      <c r="F93" s="10"/>
      <c r="G93" s="10"/>
      <c r="H93" s="14" t="s">
        <v>234</v>
      </c>
      <c r="I93" s="57" t="str">
        <f>+I74</f>
        <v/>
      </c>
      <c r="J93" s="58" t="s">
        <v>15</v>
      </c>
      <c r="K93" s="572" t="s">
        <v>30</v>
      </c>
      <c r="L93" s="561"/>
      <c r="N93" s="70"/>
      <c r="O93" s="78"/>
      <c r="P93" s="79"/>
      <c r="Q93" s="80"/>
    </row>
    <row r="94" spans="1:17" s="5" customFormat="1" ht="17.25" customHeight="1" thickBot="1">
      <c r="A94" s="9"/>
      <c r="B94" s="10" t="s">
        <v>270</v>
      </c>
      <c r="C94" s="10"/>
      <c r="D94" s="10"/>
      <c r="E94" s="10"/>
      <c r="F94" s="10"/>
      <c r="G94" s="10"/>
      <c r="H94" s="14" t="s">
        <v>235</v>
      </c>
      <c r="I94" s="57" t="str">
        <f>+I36</f>
        <v/>
      </c>
      <c r="J94" s="58" t="s">
        <v>15</v>
      </c>
      <c r="K94" s="543" t="s">
        <v>30</v>
      </c>
      <c r="L94" s="559"/>
      <c r="N94" s="70"/>
      <c r="O94" s="78"/>
      <c r="P94" s="79"/>
      <c r="Q94" s="80"/>
    </row>
    <row r="95" spans="1:17" s="5" customFormat="1" ht="17.25" customHeight="1" thickBot="1">
      <c r="A95" s="9"/>
      <c r="B95" s="10" t="s">
        <v>237</v>
      </c>
      <c r="C95" s="10"/>
      <c r="D95" s="10"/>
      <c r="E95" s="10"/>
      <c r="F95" s="10"/>
      <c r="G95" s="10"/>
      <c r="H95" s="14" t="s">
        <v>236</v>
      </c>
      <c r="I95" s="82" t="str">
        <f>+I85</f>
        <v/>
      </c>
      <c r="J95" s="58" t="s">
        <v>15</v>
      </c>
      <c r="K95" s="572" t="s">
        <v>30</v>
      </c>
      <c r="L95" s="561"/>
      <c r="N95" s="70"/>
      <c r="O95" s="78"/>
      <c r="P95" s="79"/>
      <c r="Q95" s="80"/>
    </row>
    <row r="96" spans="1:17" s="5" customFormat="1" ht="17.25" customHeight="1">
      <c r="A96" s="9"/>
      <c r="B96" s="20" t="s">
        <v>292</v>
      </c>
      <c r="C96" s="10"/>
      <c r="D96" s="20"/>
      <c r="E96" s="20"/>
      <c r="F96" s="20"/>
      <c r="G96" s="20"/>
      <c r="H96" s="14" t="s">
        <v>113</v>
      </c>
      <c r="I96" s="309">
        <v>1</v>
      </c>
      <c r="J96" s="256" t="s">
        <v>49</v>
      </c>
      <c r="K96" s="15"/>
      <c r="L96" s="27"/>
      <c r="N96" s="70"/>
      <c r="O96" s="77"/>
      <c r="P96" s="77"/>
      <c r="Q96" s="70"/>
    </row>
    <row r="97" spans="1:17" s="5" customFormat="1" ht="17.25" customHeight="1">
      <c r="A97" s="9"/>
      <c r="B97" s="20" t="s">
        <v>293</v>
      </c>
      <c r="C97" s="10"/>
      <c r="D97" s="20"/>
      <c r="E97" s="20"/>
      <c r="F97" s="20"/>
      <c r="G97" s="20"/>
      <c r="H97" s="14" t="s">
        <v>95</v>
      </c>
      <c r="I97" s="310">
        <v>0.5</v>
      </c>
      <c r="J97" s="256" t="s">
        <v>49</v>
      </c>
      <c r="K97" s="15"/>
      <c r="L97" s="261"/>
      <c r="N97" s="70"/>
      <c r="O97" s="77"/>
      <c r="P97" s="77"/>
      <c r="Q97" s="70"/>
    </row>
    <row r="98" spans="1:17" s="5" customFormat="1" ht="17.25" customHeight="1">
      <c r="A98" s="9"/>
      <c r="B98" s="20" t="s">
        <v>294</v>
      </c>
      <c r="C98" s="10"/>
      <c r="D98" s="20"/>
      <c r="E98" s="20"/>
      <c r="F98" s="20"/>
      <c r="G98" s="13"/>
      <c r="H98" s="86" t="s">
        <v>201</v>
      </c>
      <c r="I98" s="310">
        <v>0.8</v>
      </c>
      <c r="J98" s="10"/>
      <c r="K98" s="15"/>
      <c r="L98" s="255"/>
      <c r="N98" s="70"/>
      <c r="O98" s="77"/>
      <c r="P98" s="77"/>
      <c r="Q98" s="70"/>
    </row>
    <row r="99" spans="1:17" s="5" customFormat="1" ht="20.100000000000001" customHeight="1">
      <c r="A99" s="44"/>
      <c r="B99" s="267" t="s">
        <v>199</v>
      </c>
      <c r="C99" s="267"/>
      <c r="D99" s="267"/>
      <c r="E99" s="267"/>
      <c r="F99" s="267"/>
      <c r="G99" s="10"/>
      <c r="H99" s="14" t="s">
        <v>200</v>
      </c>
      <c r="I99" s="309">
        <v>1</v>
      </c>
      <c r="J99" s="256" t="s">
        <v>136</v>
      </c>
      <c r="K99" s="10"/>
      <c r="L99" s="47"/>
      <c r="M99" s="10"/>
      <c r="N99" s="77"/>
      <c r="O99" s="70"/>
      <c r="P99" s="70"/>
      <c r="Q99" s="70"/>
    </row>
    <row r="100" spans="1:17" s="5" customFormat="1" ht="7.5" customHeight="1" thickBot="1">
      <c r="A100" s="9"/>
      <c r="B100" s="10"/>
      <c r="C100" s="10"/>
      <c r="D100" s="10"/>
      <c r="E100" s="10"/>
      <c r="F100" s="10"/>
      <c r="G100" s="10"/>
      <c r="H100" s="10"/>
      <c r="I100" s="10"/>
      <c r="J100" s="10"/>
      <c r="K100" s="15"/>
      <c r="L100" s="261"/>
      <c r="N100" s="70"/>
      <c r="O100" s="77"/>
      <c r="P100" s="77"/>
      <c r="Q100" s="70"/>
    </row>
    <row r="101" spans="1:17" s="5" customFormat="1" ht="30" customHeight="1" thickBot="1">
      <c r="A101" s="9"/>
      <c r="B101" s="408" t="s">
        <v>266</v>
      </c>
      <c r="C101" s="408"/>
      <c r="D101" s="408"/>
      <c r="E101" s="408"/>
      <c r="F101" s="408"/>
      <c r="G101" s="10"/>
      <c r="H101" s="14" t="s">
        <v>267</v>
      </c>
      <c r="I101" s="87" t="str">
        <f>IF(COUNT(I92,I93,I94,I95,I96,I97,I98,I99)=8,I99*I92+I96*(I98*I93+(1-I98)*I94)+I97*I95,"")</f>
        <v/>
      </c>
      <c r="J101" s="15" t="s">
        <v>47</v>
      </c>
      <c r="K101" s="572" t="s">
        <v>51</v>
      </c>
      <c r="L101" s="561"/>
      <c r="N101" s="70"/>
      <c r="O101" s="77"/>
      <c r="P101" s="77"/>
      <c r="Q101" s="70"/>
    </row>
    <row r="102" spans="1:17" s="5" customFormat="1" ht="20.25" customHeight="1" thickBot="1">
      <c r="A102" s="37"/>
      <c r="B102" s="63"/>
      <c r="C102" s="63"/>
      <c r="D102" s="63"/>
      <c r="E102" s="89"/>
      <c r="F102" s="89"/>
      <c r="G102" s="89"/>
      <c r="H102" s="89"/>
      <c r="I102" s="89"/>
      <c r="J102" s="89"/>
      <c r="K102" s="63"/>
      <c r="L102" s="90"/>
      <c r="O102" s="10"/>
      <c r="P102" s="10"/>
      <c r="Q102" s="10"/>
    </row>
    <row r="103" spans="1:17" s="5" customFormat="1" ht="7.15" customHeight="1">
      <c r="A103" s="35"/>
      <c r="B103" s="10"/>
      <c r="C103" s="4"/>
      <c r="D103" s="4"/>
      <c r="E103" s="4"/>
      <c r="F103" s="4"/>
      <c r="G103" s="4"/>
      <c r="H103" s="4"/>
      <c r="I103" s="4"/>
      <c r="J103" s="4"/>
      <c r="K103" s="4"/>
      <c r="L103" s="4"/>
      <c r="O103" s="10"/>
      <c r="P103" s="10"/>
      <c r="Q103" s="10"/>
    </row>
    <row r="104" spans="1:17" s="5" customFormat="1" ht="15" customHeight="1">
      <c r="A104" s="10"/>
      <c r="B104" s="10"/>
      <c r="C104" s="4"/>
      <c r="D104" s="4"/>
      <c r="E104" s="4"/>
      <c r="F104" s="4"/>
      <c r="G104" s="4"/>
      <c r="H104" s="4"/>
      <c r="I104" s="4"/>
      <c r="J104" s="4"/>
      <c r="K104" s="4"/>
      <c r="L104" s="4"/>
      <c r="O104" s="10"/>
      <c r="P104" s="10"/>
      <c r="Q104" s="10"/>
    </row>
    <row r="105" spans="1:17" s="5" customFormat="1" ht="15" customHeight="1">
      <c r="A105" s="4"/>
      <c r="B105" s="4"/>
      <c r="C105" s="4"/>
      <c r="D105" s="4"/>
      <c r="E105" s="4"/>
      <c r="F105" s="4"/>
      <c r="G105" s="4"/>
      <c r="H105" s="4"/>
      <c r="I105" s="4"/>
      <c r="J105" s="4"/>
      <c r="K105" s="4"/>
      <c r="L105" s="4"/>
      <c r="O105" s="10"/>
      <c r="P105" s="10"/>
      <c r="Q105" s="10"/>
    </row>
    <row r="106" spans="1:17" s="5" customFormat="1" ht="15" customHeight="1">
      <c r="A106" s="4"/>
      <c r="B106" s="4"/>
      <c r="C106" s="4"/>
      <c r="D106" s="4"/>
      <c r="E106" s="4"/>
      <c r="F106" s="4"/>
      <c r="G106" s="4"/>
      <c r="H106" s="4"/>
      <c r="I106" s="4"/>
      <c r="J106" s="4"/>
      <c r="K106" s="4"/>
      <c r="L106" s="4"/>
      <c r="O106" s="10"/>
      <c r="P106" s="10"/>
      <c r="Q106" s="10"/>
    </row>
    <row r="107" spans="1:17" s="5" customFormat="1" ht="7.5" customHeight="1">
      <c r="A107" s="4"/>
      <c r="B107" s="4"/>
      <c r="C107" s="4"/>
      <c r="D107" s="4"/>
      <c r="E107" s="4"/>
      <c r="F107" s="4"/>
      <c r="G107" s="4"/>
      <c r="H107" s="4"/>
      <c r="I107" s="4"/>
      <c r="J107" s="4"/>
      <c r="K107" s="4"/>
      <c r="L107" s="4"/>
    </row>
    <row r="108" spans="1:17" s="5" customFormat="1" ht="30" customHeight="1">
      <c r="A108" s="4"/>
      <c r="B108" s="4"/>
      <c r="C108" s="4"/>
      <c r="D108" s="4"/>
      <c r="E108" s="4"/>
      <c r="F108" s="4"/>
      <c r="G108" s="4"/>
      <c r="H108" s="4"/>
      <c r="I108" s="4"/>
      <c r="J108" s="4"/>
      <c r="K108" s="4"/>
      <c r="L108" s="4"/>
    </row>
    <row r="109" spans="1:17" s="5" customFormat="1" ht="15" customHeight="1">
      <c r="A109" s="4"/>
      <c r="B109" s="4"/>
      <c r="C109" s="4"/>
      <c r="D109" s="4"/>
      <c r="E109" s="4"/>
      <c r="F109" s="4"/>
      <c r="G109" s="4"/>
      <c r="H109" s="4"/>
      <c r="I109" s="4"/>
      <c r="J109" s="4"/>
      <c r="K109" s="4"/>
      <c r="L109" s="4"/>
    </row>
    <row r="110" spans="1:17" s="10" customFormat="1" ht="22.5" customHeight="1">
      <c r="A110" s="4"/>
      <c r="B110" s="4"/>
      <c r="C110" s="4"/>
      <c r="D110" s="4"/>
      <c r="E110" s="4"/>
      <c r="F110" s="4"/>
      <c r="G110" s="4"/>
      <c r="H110" s="4"/>
      <c r="I110" s="4"/>
      <c r="J110" s="4"/>
      <c r="K110" s="4"/>
      <c r="L110" s="4"/>
      <c r="O110" s="5"/>
      <c r="P110" s="5"/>
      <c r="Q110" s="5"/>
    </row>
    <row r="111" spans="1:17" s="5" customFormat="1" ht="15" customHeight="1">
      <c r="A111" s="4"/>
      <c r="B111" s="4"/>
      <c r="C111" s="4"/>
      <c r="D111" s="4"/>
      <c r="E111" s="4"/>
      <c r="F111" s="4"/>
      <c r="G111" s="4"/>
      <c r="H111" s="4"/>
      <c r="I111" s="4"/>
      <c r="J111" s="4"/>
      <c r="K111" s="4"/>
      <c r="L111" s="4"/>
    </row>
    <row r="112" spans="1:17" s="5" customFormat="1" ht="15" customHeight="1">
      <c r="A112" s="4"/>
      <c r="B112" s="4"/>
      <c r="C112" s="4"/>
      <c r="D112" s="4"/>
      <c r="E112" s="4"/>
      <c r="F112" s="4"/>
      <c r="G112" s="4"/>
      <c r="H112" s="4"/>
      <c r="I112" s="4"/>
      <c r="J112" s="4"/>
      <c r="K112" s="4"/>
      <c r="L112" s="4"/>
    </row>
    <row r="113" spans="1:12" s="5" customFormat="1" ht="26.25" customHeight="1">
      <c r="A113" s="4"/>
      <c r="B113" s="4"/>
      <c r="C113" s="4"/>
      <c r="D113" s="4"/>
      <c r="E113" s="4"/>
      <c r="F113" s="4"/>
      <c r="G113" s="4"/>
      <c r="H113" s="4"/>
      <c r="I113" s="4"/>
      <c r="J113" s="4"/>
      <c r="K113" s="4"/>
      <c r="L113" s="4"/>
    </row>
    <row r="114" spans="1:12" s="5" customFormat="1" ht="13.5" customHeight="1">
      <c r="A114" s="4"/>
      <c r="B114" s="4"/>
      <c r="C114" s="4"/>
      <c r="D114" s="4"/>
      <c r="E114" s="4"/>
      <c r="F114" s="4"/>
      <c r="G114" s="4"/>
      <c r="H114" s="4"/>
      <c r="I114" s="4"/>
      <c r="J114" s="4"/>
      <c r="K114" s="4"/>
      <c r="L114" s="4"/>
    </row>
    <row r="115" spans="1:12" s="5" customFormat="1" ht="13.5" customHeight="1">
      <c r="A115" s="4"/>
      <c r="B115" s="4"/>
      <c r="C115" s="4"/>
      <c r="D115" s="4"/>
      <c r="E115" s="4"/>
      <c r="F115" s="4"/>
      <c r="G115" s="4"/>
      <c r="H115" s="4"/>
      <c r="I115" s="4"/>
      <c r="J115" s="4"/>
      <c r="K115" s="4"/>
      <c r="L115" s="4"/>
    </row>
    <row r="116" spans="1:12" s="5" customFormat="1" ht="7.5" customHeight="1">
      <c r="A116" s="4"/>
      <c r="B116" s="4"/>
      <c r="C116" s="4"/>
      <c r="D116" s="4"/>
      <c r="E116" s="4"/>
      <c r="F116" s="4"/>
      <c r="G116" s="4"/>
      <c r="H116" s="4"/>
      <c r="I116" s="4"/>
      <c r="J116" s="4"/>
      <c r="K116" s="4"/>
      <c r="L116" s="4"/>
    </row>
    <row r="117" spans="1:12" s="5" customFormat="1" ht="15" customHeight="1">
      <c r="A117" s="4"/>
      <c r="B117" s="4"/>
      <c r="C117" s="4"/>
      <c r="D117" s="4"/>
      <c r="E117" s="4"/>
      <c r="F117" s="4"/>
      <c r="G117" s="4"/>
      <c r="H117" s="4"/>
      <c r="I117" s="4"/>
      <c r="J117" s="4"/>
      <c r="K117" s="4"/>
      <c r="L117" s="4"/>
    </row>
    <row r="118" spans="1:12" s="5" customFormat="1" ht="15" customHeight="1">
      <c r="A118" s="4"/>
      <c r="B118" s="4"/>
      <c r="C118" s="4"/>
      <c r="D118" s="4"/>
      <c r="E118" s="4"/>
      <c r="F118" s="4"/>
      <c r="G118" s="4"/>
      <c r="H118" s="4"/>
      <c r="I118" s="4"/>
      <c r="J118" s="4"/>
      <c r="K118" s="4"/>
      <c r="L118" s="4"/>
    </row>
    <row r="119" spans="1:12" s="5" customFormat="1" ht="15" customHeight="1">
      <c r="A119" s="4"/>
      <c r="B119" s="4"/>
      <c r="C119" s="4"/>
      <c r="D119" s="4"/>
      <c r="E119" s="4"/>
      <c r="F119" s="4"/>
      <c r="G119" s="4"/>
      <c r="H119" s="4"/>
      <c r="I119" s="4"/>
      <c r="J119" s="4"/>
      <c r="K119" s="4"/>
      <c r="L119" s="4"/>
    </row>
    <row r="120" spans="1:12" s="5" customFormat="1" ht="15" customHeight="1">
      <c r="A120" s="4"/>
      <c r="B120" s="4"/>
      <c r="C120" s="4"/>
      <c r="D120" s="4"/>
      <c r="E120" s="4"/>
      <c r="F120" s="4"/>
      <c r="G120" s="4"/>
      <c r="H120" s="4"/>
      <c r="I120" s="4"/>
      <c r="J120" s="4"/>
      <c r="K120" s="4"/>
      <c r="L120" s="4"/>
    </row>
    <row r="121" spans="1:12" s="5" customFormat="1" ht="15" customHeight="1">
      <c r="A121" s="4"/>
      <c r="B121" s="4"/>
      <c r="C121" s="4"/>
      <c r="D121" s="4"/>
      <c r="E121" s="4"/>
      <c r="F121" s="4"/>
      <c r="G121" s="4"/>
      <c r="H121" s="4"/>
      <c r="I121" s="4"/>
      <c r="J121" s="4"/>
      <c r="K121" s="4"/>
      <c r="L121" s="4"/>
    </row>
    <row r="122" spans="1:12" s="5" customFormat="1" ht="15" customHeight="1">
      <c r="A122" s="4"/>
      <c r="B122" s="4"/>
      <c r="C122" s="4"/>
      <c r="D122" s="4"/>
      <c r="E122" s="4"/>
      <c r="F122" s="4"/>
      <c r="G122" s="4"/>
      <c r="H122" s="4"/>
      <c r="I122" s="4"/>
      <c r="J122" s="4"/>
      <c r="K122" s="4"/>
      <c r="L122" s="4"/>
    </row>
    <row r="123" spans="1:12" s="5" customFormat="1" ht="28.5" customHeight="1">
      <c r="A123" s="4"/>
      <c r="B123" s="4"/>
      <c r="C123" s="4"/>
      <c r="D123" s="4"/>
      <c r="E123" s="4"/>
      <c r="F123" s="4"/>
      <c r="G123" s="4"/>
      <c r="H123" s="4"/>
      <c r="I123" s="4"/>
      <c r="J123" s="4"/>
      <c r="K123" s="4"/>
      <c r="L123" s="4"/>
    </row>
    <row r="124" spans="1:12" s="5" customFormat="1" ht="15" customHeight="1">
      <c r="A124" s="4"/>
      <c r="B124" s="4"/>
      <c r="C124" s="4"/>
      <c r="D124" s="4"/>
      <c r="E124" s="4"/>
      <c r="F124" s="4"/>
      <c r="G124" s="4"/>
      <c r="H124" s="4"/>
      <c r="I124" s="4"/>
      <c r="J124" s="4"/>
      <c r="K124" s="4"/>
      <c r="L124" s="4"/>
    </row>
    <row r="125" spans="1:12" s="5" customFormat="1" ht="15" customHeight="1">
      <c r="A125" s="4"/>
      <c r="B125" s="4"/>
      <c r="C125" s="4"/>
      <c r="D125" s="4"/>
      <c r="E125" s="4"/>
      <c r="F125" s="4"/>
      <c r="G125" s="4"/>
      <c r="H125" s="4"/>
      <c r="I125" s="4"/>
      <c r="J125" s="4"/>
      <c r="K125" s="4"/>
      <c r="L125" s="4"/>
    </row>
    <row r="126" spans="1:12" s="5" customFormat="1" ht="7.5" customHeight="1">
      <c r="A126" s="4"/>
      <c r="B126" s="4"/>
      <c r="C126" s="4"/>
      <c r="D126" s="4"/>
      <c r="E126" s="4"/>
      <c r="F126" s="4"/>
      <c r="G126" s="4"/>
      <c r="H126" s="4"/>
      <c r="I126" s="4"/>
      <c r="J126" s="4"/>
      <c r="K126" s="4"/>
      <c r="L126" s="4"/>
    </row>
    <row r="127" spans="1:12" s="5" customFormat="1" ht="30" customHeight="1">
      <c r="A127" s="4"/>
      <c r="B127" s="4"/>
      <c r="C127" s="4"/>
      <c r="D127" s="4"/>
      <c r="E127" s="4"/>
      <c r="F127" s="4"/>
      <c r="G127" s="4"/>
      <c r="H127" s="4"/>
      <c r="I127" s="4"/>
      <c r="J127" s="4"/>
      <c r="K127" s="4"/>
      <c r="L127" s="4"/>
    </row>
    <row r="128" spans="1:12" s="5" customFormat="1" ht="30" customHeight="1">
      <c r="A128" s="4"/>
      <c r="B128" s="4"/>
      <c r="C128" s="4"/>
      <c r="D128" s="4"/>
      <c r="E128" s="4"/>
      <c r="F128" s="4"/>
      <c r="G128" s="4"/>
      <c r="H128" s="4"/>
      <c r="I128" s="4"/>
      <c r="J128" s="4"/>
      <c r="K128" s="4"/>
      <c r="L128" s="4"/>
    </row>
    <row r="129" spans="1:12" s="5" customFormat="1" ht="41.25" customHeight="1">
      <c r="A129" s="4"/>
      <c r="B129" s="4"/>
      <c r="C129" s="4"/>
      <c r="D129" s="4"/>
      <c r="E129" s="4"/>
      <c r="F129" s="4"/>
      <c r="G129" s="4"/>
      <c r="H129" s="4"/>
      <c r="I129" s="4"/>
      <c r="J129" s="4"/>
      <c r="K129" s="4"/>
      <c r="L129" s="4"/>
    </row>
    <row r="130" spans="1:12" s="5" customFormat="1" ht="15" customHeight="1">
      <c r="A130" s="4"/>
      <c r="B130" s="4"/>
      <c r="C130" s="4"/>
      <c r="D130" s="4"/>
      <c r="E130" s="4"/>
      <c r="F130" s="4"/>
      <c r="G130" s="4"/>
      <c r="H130" s="4"/>
      <c r="I130" s="4"/>
      <c r="J130" s="4"/>
      <c r="K130" s="4"/>
      <c r="L130" s="4"/>
    </row>
    <row r="131" spans="1:12" s="5" customFormat="1" ht="15" customHeight="1">
      <c r="A131" s="4"/>
      <c r="B131" s="4"/>
      <c r="C131" s="4"/>
      <c r="D131" s="4"/>
      <c r="E131" s="4"/>
      <c r="F131" s="4"/>
      <c r="G131" s="4"/>
      <c r="H131" s="4"/>
      <c r="I131" s="4"/>
      <c r="J131" s="4"/>
      <c r="K131" s="4"/>
      <c r="L131" s="4"/>
    </row>
    <row r="132" spans="1:12" s="5" customFormat="1" ht="15" customHeight="1">
      <c r="A132" s="4"/>
      <c r="B132" s="4"/>
      <c r="C132" s="4"/>
      <c r="D132" s="4"/>
      <c r="E132" s="4"/>
      <c r="F132" s="4"/>
      <c r="G132" s="4"/>
      <c r="H132" s="4"/>
      <c r="I132" s="4"/>
      <c r="J132" s="4"/>
      <c r="K132" s="4"/>
      <c r="L132" s="4"/>
    </row>
    <row r="133" spans="1:12" s="5" customFormat="1" ht="15" customHeight="1">
      <c r="A133" s="4"/>
      <c r="B133" s="4"/>
      <c r="C133" s="4"/>
      <c r="D133" s="4"/>
      <c r="E133" s="4"/>
      <c r="F133" s="4"/>
      <c r="G133" s="4"/>
      <c r="H133" s="4"/>
      <c r="I133" s="4"/>
      <c r="J133" s="4"/>
      <c r="K133" s="4"/>
      <c r="L133" s="4"/>
    </row>
    <row r="134" spans="1:12" s="5" customFormat="1" ht="15" customHeight="1">
      <c r="A134" s="4"/>
      <c r="B134" s="4"/>
      <c r="C134" s="4"/>
      <c r="D134" s="4"/>
      <c r="E134" s="4"/>
      <c r="F134" s="4"/>
      <c r="G134" s="4"/>
      <c r="H134" s="4"/>
      <c r="I134" s="4"/>
      <c r="J134" s="4"/>
      <c r="K134" s="4"/>
      <c r="L134" s="4"/>
    </row>
    <row r="135" spans="1:12" s="5" customFormat="1" ht="15" customHeight="1">
      <c r="A135" s="4"/>
      <c r="B135" s="4"/>
      <c r="C135" s="4"/>
      <c r="D135" s="4"/>
      <c r="E135" s="4"/>
      <c r="F135" s="4"/>
      <c r="G135" s="4"/>
      <c r="H135" s="4"/>
      <c r="I135" s="4"/>
      <c r="J135" s="4"/>
      <c r="K135" s="4"/>
      <c r="L135" s="4"/>
    </row>
    <row r="136" spans="1:12" s="5" customFormat="1" ht="15" customHeight="1">
      <c r="A136" s="4"/>
      <c r="B136" s="4"/>
      <c r="C136" s="4"/>
      <c r="D136" s="4"/>
      <c r="E136" s="4"/>
      <c r="F136" s="4"/>
      <c r="G136" s="4"/>
      <c r="H136" s="4"/>
      <c r="I136" s="4"/>
      <c r="J136" s="4"/>
      <c r="K136" s="4"/>
      <c r="L136" s="4"/>
    </row>
    <row r="137" spans="1:12" s="5" customFormat="1" ht="15" customHeight="1">
      <c r="A137" s="4"/>
      <c r="B137" s="4"/>
      <c r="C137" s="4"/>
      <c r="D137" s="4"/>
      <c r="E137" s="4"/>
      <c r="F137" s="4"/>
      <c r="G137" s="4"/>
      <c r="H137" s="4"/>
      <c r="I137" s="4"/>
      <c r="J137" s="4"/>
      <c r="K137" s="4"/>
      <c r="L137" s="4"/>
    </row>
    <row r="138" spans="1:12" s="5" customFormat="1" ht="15" customHeight="1">
      <c r="A138" s="4"/>
      <c r="B138" s="4"/>
      <c r="C138" s="4"/>
      <c r="D138" s="4"/>
      <c r="E138" s="4"/>
      <c r="F138" s="4"/>
      <c r="G138" s="4"/>
      <c r="H138" s="4"/>
      <c r="I138" s="4"/>
      <c r="J138" s="4"/>
      <c r="K138" s="4"/>
      <c r="L138" s="4"/>
    </row>
    <row r="139" spans="1:12" s="5" customFormat="1" ht="15" customHeight="1">
      <c r="A139" s="4"/>
      <c r="B139" s="4"/>
      <c r="C139" s="4"/>
      <c r="D139" s="4"/>
      <c r="E139" s="4"/>
      <c r="F139" s="4"/>
      <c r="G139" s="4"/>
      <c r="H139" s="4"/>
      <c r="I139" s="4"/>
      <c r="J139" s="4"/>
      <c r="K139" s="4"/>
      <c r="L139" s="4"/>
    </row>
    <row r="140" spans="1:12" s="5" customFormat="1" ht="15" customHeight="1">
      <c r="A140" s="4"/>
      <c r="B140" s="4"/>
      <c r="C140" s="4"/>
      <c r="D140" s="4"/>
      <c r="E140" s="4"/>
      <c r="F140" s="4"/>
      <c r="G140" s="4"/>
      <c r="H140" s="4"/>
      <c r="I140" s="4"/>
      <c r="J140" s="4"/>
      <c r="K140" s="4"/>
      <c r="L140" s="4"/>
    </row>
    <row r="141" spans="1:12" s="5" customFormat="1" ht="15" customHeight="1">
      <c r="A141" s="4"/>
      <c r="B141" s="4"/>
      <c r="C141" s="4"/>
      <c r="D141" s="4"/>
      <c r="E141" s="4"/>
      <c r="F141" s="4"/>
      <c r="G141" s="4"/>
      <c r="H141" s="4"/>
      <c r="I141" s="4"/>
      <c r="J141" s="4"/>
      <c r="K141" s="4"/>
      <c r="L141" s="4"/>
    </row>
    <row r="142" spans="1:12" s="5" customFormat="1" ht="15" customHeight="1">
      <c r="A142" s="4"/>
      <c r="B142" s="4"/>
      <c r="C142" s="4"/>
      <c r="D142" s="4"/>
      <c r="E142" s="4"/>
      <c r="F142" s="4"/>
      <c r="G142" s="4"/>
      <c r="H142" s="4"/>
      <c r="I142" s="4"/>
      <c r="J142" s="4"/>
      <c r="K142" s="4"/>
      <c r="L142" s="4"/>
    </row>
    <row r="143" spans="1:12" s="5" customFormat="1" ht="15" customHeight="1">
      <c r="A143" s="4"/>
      <c r="B143" s="4"/>
      <c r="C143" s="4"/>
      <c r="D143" s="4"/>
      <c r="E143" s="4"/>
      <c r="F143" s="4"/>
      <c r="G143" s="4"/>
      <c r="H143" s="4"/>
      <c r="I143" s="4"/>
      <c r="J143" s="4"/>
      <c r="K143" s="4"/>
      <c r="L143" s="4"/>
    </row>
    <row r="144" spans="1:12" s="5" customFormat="1" ht="22.5" customHeight="1">
      <c r="A144" s="4"/>
      <c r="B144" s="4"/>
      <c r="C144" s="4"/>
      <c r="D144" s="4"/>
      <c r="E144" s="4"/>
      <c r="F144" s="4"/>
      <c r="G144" s="4"/>
      <c r="H144" s="4"/>
      <c r="I144" s="4"/>
      <c r="J144" s="4"/>
      <c r="K144" s="4"/>
      <c r="L144" s="4"/>
    </row>
    <row r="145" spans="1:14" s="5" customFormat="1" ht="15" customHeight="1">
      <c r="A145" s="4"/>
      <c r="B145" s="4"/>
      <c r="C145" s="4"/>
      <c r="D145" s="4"/>
      <c r="E145" s="4"/>
      <c r="F145" s="4"/>
      <c r="G145" s="4"/>
      <c r="H145" s="4"/>
      <c r="I145" s="4"/>
      <c r="J145" s="4"/>
      <c r="K145" s="4"/>
      <c r="L145" s="4"/>
    </row>
    <row r="146" spans="1:14" s="5" customFormat="1" ht="15" customHeight="1">
      <c r="A146" s="4"/>
      <c r="B146" s="4"/>
      <c r="C146" s="4"/>
      <c r="D146" s="4"/>
      <c r="E146" s="4"/>
      <c r="F146" s="4"/>
      <c r="G146" s="4"/>
      <c r="H146" s="4"/>
      <c r="I146" s="4"/>
      <c r="J146" s="4"/>
      <c r="K146" s="4"/>
      <c r="L146" s="4"/>
      <c r="N146" s="10"/>
    </row>
    <row r="147" spans="1:14" s="5" customFormat="1" ht="15" customHeight="1">
      <c r="A147" s="4"/>
      <c r="B147" s="4"/>
      <c r="C147" s="4"/>
      <c r="D147" s="4"/>
      <c r="E147" s="4"/>
      <c r="F147" s="4"/>
      <c r="G147" s="4"/>
      <c r="H147" s="4"/>
      <c r="I147" s="4"/>
      <c r="J147" s="4"/>
      <c r="K147" s="4"/>
      <c r="L147" s="4"/>
      <c r="N147" s="10"/>
    </row>
    <row r="148" spans="1:14" s="5" customFormat="1" ht="9.75" customHeight="1">
      <c r="A148" s="4"/>
      <c r="B148" s="4"/>
      <c r="C148" s="4"/>
      <c r="D148" s="4"/>
      <c r="E148" s="4"/>
      <c r="F148" s="4"/>
      <c r="G148" s="4"/>
      <c r="H148" s="4"/>
      <c r="I148" s="4"/>
      <c r="J148" s="4"/>
      <c r="K148" s="4"/>
      <c r="L148" s="4"/>
      <c r="N148" s="10"/>
    </row>
    <row r="149" spans="1:14" s="5" customFormat="1" ht="26.25" customHeight="1">
      <c r="A149" s="4"/>
      <c r="B149" s="4"/>
      <c r="C149" s="4"/>
      <c r="D149" s="4"/>
      <c r="E149" s="4"/>
      <c r="F149" s="4"/>
      <c r="G149" s="4"/>
      <c r="H149" s="4"/>
      <c r="I149" s="4"/>
      <c r="J149" s="4"/>
      <c r="K149" s="4"/>
      <c r="L149" s="4"/>
      <c r="N149" s="10"/>
    </row>
    <row r="150" spans="1:14" s="5" customFormat="1" ht="26.25" customHeight="1">
      <c r="A150" s="4"/>
      <c r="B150" s="4"/>
      <c r="C150" s="4"/>
      <c r="D150" s="4"/>
      <c r="E150" s="4"/>
      <c r="F150" s="4"/>
      <c r="G150" s="4"/>
      <c r="H150" s="4"/>
      <c r="I150" s="4"/>
      <c r="J150" s="4"/>
      <c r="K150" s="4"/>
      <c r="L150" s="4"/>
    </row>
    <row r="151" spans="1:14" s="5" customFormat="1" ht="15" customHeight="1">
      <c r="A151" s="4"/>
      <c r="B151" s="4"/>
      <c r="C151" s="4"/>
      <c r="D151" s="4"/>
      <c r="E151" s="4"/>
      <c r="F151" s="4"/>
      <c r="G151" s="4"/>
      <c r="H151" s="4"/>
      <c r="I151" s="4"/>
      <c r="J151" s="4"/>
      <c r="K151" s="4"/>
      <c r="L151" s="4"/>
    </row>
    <row r="152" spans="1:14" s="5" customFormat="1" ht="15" customHeight="1">
      <c r="A152" s="4"/>
      <c r="B152" s="4"/>
      <c r="C152" s="4"/>
      <c r="D152" s="4"/>
      <c r="E152" s="4"/>
      <c r="F152" s="4"/>
      <c r="G152" s="4"/>
      <c r="H152" s="4"/>
      <c r="I152" s="4"/>
      <c r="J152" s="4"/>
      <c r="K152" s="4"/>
      <c r="L152" s="4"/>
    </row>
    <row r="153" spans="1:14" s="5" customFormat="1" ht="15" customHeight="1">
      <c r="A153" s="4"/>
      <c r="B153" s="4"/>
      <c r="C153" s="4"/>
      <c r="D153" s="4"/>
      <c r="E153" s="4"/>
      <c r="F153" s="4"/>
      <c r="G153" s="4"/>
      <c r="H153" s="4"/>
      <c r="I153" s="4"/>
      <c r="J153" s="4"/>
      <c r="K153" s="4"/>
      <c r="L153" s="4"/>
    </row>
    <row r="154" spans="1:14" s="5" customFormat="1" ht="15" customHeight="1">
      <c r="A154" s="4"/>
      <c r="B154" s="4"/>
      <c r="C154" s="4"/>
      <c r="D154" s="4"/>
      <c r="E154" s="4"/>
      <c r="F154" s="4"/>
      <c r="G154" s="4"/>
      <c r="H154" s="4"/>
      <c r="I154" s="4"/>
      <c r="J154" s="4"/>
      <c r="K154" s="4"/>
      <c r="L154" s="4"/>
    </row>
    <row r="155" spans="1:14" s="5" customFormat="1" ht="15" customHeight="1">
      <c r="A155" s="4"/>
      <c r="B155" s="4"/>
      <c r="C155" s="4"/>
      <c r="D155" s="4"/>
      <c r="E155" s="4"/>
      <c r="F155" s="4"/>
      <c r="G155" s="4"/>
      <c r="H155" s="4"/>
      <c r="I155" s="4"/>
      <c r="J155" s="4"/>
      <c r="K155" s="4"/>
      <c r="L155" s="4"/>
    </row>
    <row r="156" spans="1:14" s="5" customFormat="1" ht="15" customHeight="1">
      <c r="A156" s="4"/>
      <c r="B156" s="4"/>
      <c r="C156" s="4"/>
      <c r="D156" s="4"/>
      <c r="E156" s="4"/>
      <c r="F156" s="4"/>
      <c r="G156" s="4"/>
      <c r="H156" s="4"/>
      <c r="I156" s="4"/>
      <c r="J156" s="4"/>
      <c r="K156" s="4"/>
      <c r="L156" s="4"/>
    </row>
    <row r="157" spans="1:14" s="5" customFormat="1" ht="15" customHeight="1">
      <c r="A157" s="4"/>
      <c r="B157" s="4"/>
      <c r="C157" s="4"/>
      <c r="D157" s="4"/>
      <c r="E157" s="4"/>
      <c r="F157" s="4"/>
      <c r="G157" s="4"/>
      <c r="H157" s="4"/>
      <c r="I157" s="4"/>
      <c r="J157" s="4"/>
      <c r="K157" s="4"/>
      <c r="L157" s="4"/>
    </row>
    <row r="158" spans="1:14" s="5" customFormat="1" ht="7.5" customHeight="1">
      <c r="A158" s="4"/>
      <c r="B158" s="4"/>
      <c r="C158" s="4"/>
      <c r="D158" s="4"/>
      <c r="E158" s="4"/>
      <c r="F158" s="4"/>
      <c r="G158" s="4"/>
      <c r="H158" s="4"/>
      <c r="I158" s="4"/>
      <c r="J158" s="4"/>
      <c r="K158" s="4"/>
      <c r="L158" s="4"/>
    </row>
    <row r="159" spans="1:14" s="5" customFormat="1" ht="15" customHeight="1">
      <c r="A159" s="4"/>
      <c r="B159" s="4"/>
      <c r="C159" s="4"/>
      <c r="D159" s="4"/>
      <c r="E159" s="4"/>
      <c r="F159" s="4"/>
      <c r="G159" s="4"/>
      <c r="H159" s="4"/>
      <c r="I159" s="4"/>
      <c r="J159" s="4"/>
      <c r="K159" s="4"/>
      <c r="L159" s="4"/>
    </row>
    <row r="160" spans="1:14" s="5" customFormat="1" ht="7.5" customHeight="1">
      <c r="A160" s="4"/>
      <c r="B160" s="4"/>
      <c r="C160" s="4"/>
      <c r="D160" s="4"/>
      <c r="E160" s="4"/>
      <c r="F160" s="4"/>
      <c r="G160" s="4"/>
      <c r="H160" s="4"/>
      <c r="I160" s="4"/>
      <c r="J160" s="4"/>
      <c r="K160" s="4"/>
      <c r="L160" s="4"/>
    </row>
    <row r="161" spans="1:12" s="5" customFormat="1" ht="30" customHeight="1">
      <c r="A161" s="4"/>
      <c r="B161" s="4"/>
      <c r="C161" s="4"/>
      <c r="D161" s="4"/>
      <c r="E161" s="4"/>
      <c r="F161" s="4"/>
      <c r="G161" s="4"/>
      <c r="H161" s="4"/>
      <c r="I161" s="4"/>
      <c r="J161" s="4"/>
      <c r="K161" s="4"/>
      <c r="L161" s="4"/>
    </row>
    <row r="162" spans="1:12" s="5" customFormat="1" ht="7.5" customHeight="1">
      <c r="A162" s="4"/>
      <c r="B162" s="4"/>
      <c r="C162" s="4"/>
      <c r="D162" s="4"/>
      <c r="E162" s="4"/>
      <c r="F162" s="4"/>
      <c r="G162" s="4"/>
      <c r="H162" s="4"/>
      <c r="I162" s="4"/>
      <c r="J162" s="4"/>
      <c r="K162" s="4"/>
      <c r="L162" s="4"/>
    </row>
    <row r="163" spans="1:12" s="5" customFormat="1" ht="30" customHeight="1">
      <c r="A163" s="4"/>
      <c r="B163" s="4"/>
      <c r="C163" s="4"/>
      <c r="D163" s="4"/>
      <c r="E163" s="4"/>
      <c r="F163" s="4"/>
      <c r="G163" s="4"/>
      <c r="H163" s="4"/>
      <c r="I163" s="4"/>
      <c r="J163" s="4"/>
      <c r="K163" s="4"/>
      <c r="L163" s="4"/>
    </row>
    <row r="164" spans="1:12" s="5" customFormat="1" ht="15" customHeight="1">
      <c r="A164" s="4"/>
      <c r="B164" s="4"/>
      <c r="C164" s="4"/>
      <c r="D164" s="4"/>
      <c r="E164" s="4"/>
      <c r="F164" s="4"/>
      <c r="G164" s="4"/>
      <c r="H164" s="4"/>
      <c r="I164" s="4"/>
      <c r="J164" s="4"/>
      <c r="K164" s="4"/>
      <c r="L164" s="4"/>
    </row>
    <row r="165" spans="1:12" s="5" customFormat="1" ht="15" customHeight="1">
      <c r="A165" s="4"/>
      <c r="B165" s="4"/>
      <c r="C165" s="4"/>
      <c r="D165" s="4"/>
      <c r="E165" s="4"/>
      <c r="F165" s="4"/>
      <c r="G165" s="4"/>
      <c r="H165" s="4"/>
      <c r="I165" s="4"/>
      <c r="J165" s="4"/>
      <c r="K165" s="4"/>
      <c r="L165" s="4"/>
    </row>
    <row r="166" spans="1:12" s="5" customFormat="1" ht="15" customHeight="1">
      <c r="A166" s="4"/>
      <c r="B166" s="4"/>
      <c r="C166" s="4"/>
      <c r="D166" s="4"/>
      <c r="E166" s="4"/>
      <c r="F166" s="4"/>
      <c r="G166" s="4"/>
      <c r="H166" s="4"/>
      <c r="I166" s="4"/>
      <c r="J166" s="4"/>
      <c r="K166" s="4"/>
      <c r="L166" s="4"/>
    </row>
    <row r="167" spans="1:12" s="5" customFormat="1" ht="15" customHeight="1">
      <c r="A167" s="4"/>
      <c r="B167" s="4"/>
      <c r="C167" s="4"/>
      <c r="D167" s="4"/>
      <c r="E167" s="4"/>
      <c r="F167" s="4"/>
      <c r="G167" s="4"/>
      <c r="H167" s="4"/>
      <c r="I167" s="4"/>
      <c r="J167" s="4"/>
      <c r="K167" s="4"/>
      <c r="L167" s="4"/>
    </row>
    <row r="168" spans="1:12" s="5" customFormat="1" ht="15" customHeight="1">
      <c r="A168" s="4"/>
      <c r="B168" s="4"/>
      <c r="C168" s="4"/>
      <c r="D168" s="4"/>
      <c r="E168" s="4"/>
      <c r="F168" s="4"/>
      <c r="G168" s="4"/>
      <c r="H168" s="4"/>
      <c r="I168" s="4"/>
      <c r="J168" s="4"/>
      <c r="K168" s="4"/>
      <c r="L168" s="4"/>
    </row>
    <row r="169" spans="1:12" s="5" customFormat="1" ht="15" customHeight="1">
      <c r="A169" s="4"/>
      <c r="B169" s="4"/>
      <c r="C169" s="4"/>
      <c r="D169" s="4"/>
      <c r="E169" s="4"/>
      <c r="F169" s="4"/>
      <c r="G169" s="4"/>
      <c r="H169" s="4"/>
      <c r="I169" s="4"/>
      <c r="J169" s="4"/>
      <c r="K169" s="4"/>
      <c r="L169" s="4"/>
    </row>
    <row r="170" spans="1:12" s="5" customFormat="1" ht="15" customHeight="1">
      <c r="A170" s="4"/>
      <c r="B170" s="4"/>
      <c r="C170" s="4"/>
      <c r="D170" s="4"/>
      <c r="E170" s="4"/>
      <c r="F170" s="4"/>
      <c r="G170" s="4"/>
      <c r="H170" s="4"/>
      <c r="I170" s="4"/>
      <c r="J170" s="4"/>
      <c r="K170" s="4"/>
      <c r="L170" s="4"/>
    </row>
    <row r="171" spans="1:12" s="5" customFormat="1" ht="15" customHeight="1">
      <c r="A171" s="4"/>
      <c r="B171" s="4"/>
      <c r="C171" s="4"/>
      <c r="D171" s="4"/>
      <c r="E171" s="4"/>
      <c r="F171" s="4"/>
      <c r="G171" s="4"/>
      <c r="H171" s="4"/>
      <c r="I171" s="4"/>
      <c r="J171" s="4"/>
      <c r="K171" s="4"/>
      <c r="L171" s="4"/>
    </row>
    <row r="172" spans="1:12" s="5" customFormat="1" ht="15" customHeight="1">
      <c r="A172" s="4"/>
      <c r="B172" s="4"/>
      <c r="C172" s="4"/>
      <c r="D172" s="4"/>
      <c r="E172" s="4"/>
      <c r="F172" s="4"/>
      <c r="G172" s="4"/>
      <c r="H172" s="4"/>
      <c r="I172" s="4"/>
      <c r="J172" s="4"/>
      <c r="K172" s="4"/>
      <c r="L172" s="4"/>
    </row>
    <row r="173" spans="1:12" s="5" customFormat="1" ht="7.5" customHeight="1">
      <c r="A173" s="4"/>
      <c r="B173" s="4"/>
      <c r="C173" s="4"/>
      <c r="D173" s="4"/>
      <c r="E173" s="4"/>
      <c r="F173" s="4"/>
      <c r="G173" s="4"/>
      <c r="H173" s="4"/>
      <c r="I173" s="4"/>
      <c r="J173" s="4"/>
      <c r="K173" s="4"/>
      <c r="L173" s="4"/>
    </row>
    <row r="174" spans="1:12" s="5" customFormat="1" ht="15" customHeight="1">
      <c r="A174" s="4"/>
      <c r="B174" s="4"/>
      <c r="C174" s="4"/>
      <c r="D174" s="4"/>
      <c r="E174" s="4"/>
      <c r="F174" s="4"/>
      <c r="G174" s="4"/>
      <c r="H174" s="4"/>
      <c r="I174" s="4"/>
      <c r="J174" s="4"/>
      <c r="K174" s="4"/>
      <c r="L174" s="4"/>
    </row>
    <row r="175" spans="1:12" s="5" customFormat="1" ht="7.5" customHeight="1">
      <c r="A175" s="4"/>
      <c r="B175" s="4"/>
      <c r="C175" s="4"/>
      <c r="D175" s="4"/>
      <c r="E175" s="4"/>
      <c r="F175" s="4"/>
      <c r="G175" s="4"/>
      <c r="H175" s="4"/>
      <c r="I175" s="4"/>
      <c r="J175" s="4"/>
      <c r="K175" s="4"/>
      <c r="L175" s="4"/>
    </row>
    <row r="176" spans="1:12" s="5" customFormat="1" ht="30" customHeight="1">
      <c r="A176" s="4"/>
      <c r="B176" s="4"/>
      <c r="C176" s="4"/>
      <c r="D176" s="4"/>
      <c r="E176" s="4"/>
      <c r="F176" s="4"/>
      <c r="G176" s="4"/>
      <c r="H176" s="4"/>
      <c r="I176" s="4"/>
      <c r="J176" s="4"/>
      <c r="K176" s="4"/>
      <c r="L176" s="4"/>
    </row>
    <row r="177" spans="1:12" s="5" customFormat="1" ht="7.5" customHeight="1">
      <c r="A177" s="4"/>
      <c r="B177" s="4"/>
      <c r="C177" s="4"/>
      <c r="D177" s="4"/>
      <c r="E177" s="4"/>
      <c r="F177" s="4"/>
      <c r="G177" s="4"/>
      <c r="H177" s="4"/>
      <c r="I177" s="4"/>
      <c r="J177" s="4"/>
      <c r="K177" s="4"/>
      <c r="L177" s="4"/>
    </row>
    <row r="178" spans="1:12" s="5" customFormat="1" ht="30" customHeight="1">
      <c r="A178" s="4"/>
      <c r="B178" s="4"/>
      <c r="C178" s="4"/>
      <c r="D178" s="4"/>
      <c r="E178" s="4"/>
      <c r="F178" s="4"/>
      <c r="G178" s="4"/>
      <c r="H178" s="4"/>
      <c r="I178" s="4"/>
      <c r="J178" s="4"/>
      <c r="K178" s="4"/>
      <c r="L178" s="4"/>
    </row>
    <row r="179" spans="1:12" s="5" customFormat="1" ht="15" customHeight="1">
      <c r="A179" s="4"/>
      <c r="B179" s="4"/>
      <c r="C179" s="4"/>
      <c r="D179" s="4"/>
      <c r="E179" s="4"/>
      <c r="F179" s="4"/>
      <c r="G179" s="4"/>
      <c r="H179" s="4"/>
      <c r="I179" s="4"/>
      <c r="J179" s="4"/>
      <c r="K179" s="4"/>
      <c r="L179" s="4"/>
    </row>
    <row r="180" spans="1:12" s="5" customFormat="1" ht="15" customHeight="1">
      <c r="A180" s="4"/>
      <c r="B180" s="4"/>
      <c r="C180" s="4"/>
      <c r="D180" s="4"/>
      <c r="E180" s="4"/>
      <c r="F180" s="4"/>
      <c r="G180" s="4"/>
      <c r="H180" s="4"/>
      <c r="I180" s="4"/>
      <c r="J180" s="4"/>
      <c r="K180" s="4"/>
      <c r="L180" s="4"/>
    </row>
    <row r="181" spans="1:12" s="5" customFormat="1" ht="15" customHeight="1">
      <c r="A181" s="4"/>
      <c r="B181" s="4"/>
      <c r="C181" s="4"/>
      <c r="D181" s="4"/>
      <c r="E181" s="4"/>
      <c r="F181" s="4"/>
      <c r="G181" s="4"/>
      <c r="H181" s="4"/>
      <c r="I181" s="4"/>
      <c r="J181" s="4"/>
      <c r="K181" s="4"/>
      <c r="L181" s="4"/>
    </row>
    <row r="182" spans="1:12" s="5" customFormat="1" ht="15" customHeight="1">
      <c r="A182" s="4"/>
      <c r="B182" s="4"/>
      <c r="C182" s="4"/>
      <c r="D182" s="4"/>
      <c r="E182" s="4"/>
      <c r="F182" s="4"/>
      <c r="G182" s="4"/>
      <c r="H182" s="4"/>
      <c r="I182" s="4"/>
      <c r="J182" s="4"/>
      <c r="K182" s="4"/>
      <c r="L182" s="4"/>
    </row>
    <row r="183" spans="1:12" s="5" customFormat="1" ht="15" customHeight="1">
      <c r="A183" s="4"/>
      <c r="B183" s="4"/>
      <c r="C183" s="4"/>
      <c r="D183" s="4"/>
      <c r="E183" s="4"/>
      <c r="F183" s="4"/>
      <c r="G183" s="4"/>
      <c r="H183" s="4"/>
      <c r="I183" s="4"/>
      <c r="J183" s="4"/>
      <c r="K183" s="4"/>
      <c r="L183" s="4"/>
    </row>
    <row r="184" spans="1:12" s="5" customFormat="1" ht="15" customHeight="1">
      <c r="A184" s="4"/>
      <c r="B184" s="4"/>
      <c r="C184" s="4"/>
      <c r="D184" s="4"/>
      <c r="E184" s="4"/>
      <c r="F184" s="4"/>
      <c r="G184" s="4"/>
      <c r="H184" s="4"/>
      <c r="I184" s="4"/>
      <c r="J184" s="4"/>
      <c r="K184" s="4"/>
      <c r="L184" s="4"/>
    </row>
    <row r="185" spans="1:12" s="5" customFormat="1" ht="15" customHeight="1">
      <c r="A185" s="4"/>
      <c r="B185" s="4"/>
      <c r="C185" s="4"/>
      <c r="D185" s="4"/>
      <c r="E185" s="4"/>
      <c r="F185" s="4"/>
      <c r="G185" s="4"/>
      <c r="H185" s="4"/>
      <c r="I185" s="4"/>
      <c r="J185" s="4"/>
      <c r="K185" s="4"/>
      <c r="L185" s="4"/>
    </row>
    <row r="186" spans="1:12" s="5" customFormat="1" ht="15" customHeight="1">
      <c r="A186" s="4"/>
      <c r="B186" s="4"/>
      <c r="C186" s="4"/>
      <c r="D186" s="4"/>
      <c r="E186" s="4"/>
      <c r="F186" s="4"/>
      <c r="G186" s="4"/>
      <c r="H186" s="4"/>
      <c r="I186" s="4"/>
      <c r="J186" s="4"/>
      <c r="K186" s="4"/>
      <c r="L186" s="4"/>
    </row>
    <row r="187" spans="1:12" s="5" customFormat="1" ht="15" customHeight="1">
      <c r="A187" s="4"/>
      <c r="B187" s="4"/>
      <c r="C187" s="4"/>
      <c r="D187" s="4"/>
      <c r="E187" s="4"/>
      <c r="F187" s="4"/>
      <c r="G187" s="4"/>
      <c r="H187" s="4"/>
      <c r="I187" s="4"/>
      <c r="J187" s="4"/>
      <c r="K187" s="4"/>
      <c r="L187" s="4"/>
    </row>
    <row r="188" spans="1:12" s="5" customFormat="1" ht="15" customHeight="1">
      <c r="A188" s="4"/>
      <c r="B188" s="4"/>
      <c r="C188" s="4"/>
      <c r="D188" s="4"/>
      <c r="E188" s="4"/>
      <c r="F188" s="4"/>
      <c r="G188" s="4"/>
      <c r="H188" s="4"/>
      <c r="I188" s="4"/>
      <c r="J188" s="4"/>
      <c r="K188" s="4"/>
      <c r="L188" s="4"/>
    </row>
    <row r="189" spans="1:12" s="5" customFormat="1" ht="15" customHeight="1">
      <c r="A189" s="4"/>
      <c r="B189" s="4"/>
      <c r="C189" s="4"/>
      <c r="D189" s="4"/>
      <c r="E189" s="4"/>
      <c r="F189" s="4"/>
      <c r="G189" s="4"/>
      <c r="H189" s="4"/>
      <c r="I189" s="4"/>
      <c r="J189" s="4"/>
      <c r="K189" s="4"/>
      <c r="L189" s="4"/>
    </row>
    <row r="190" spans="1:12" s="5" customFormat="1" ht="15" customHeight="1">
      <c r="A190" s="4"/>
      <c r="B190" s="4"/>
      <c r="C190" s="4"/>
      <c r="D190" s="4"/>
      <c r="E190" s="4"/>
      <c r="F190" s="4"/>
      <c r="G190" s="4"/>
      <c r="H190" s="4"/>
      <c r="I190" s="4"/>
      <c r="J190" s="4"/>
      <c r="K190" s="4"/>
      <c r="L190" s="4"/>
    </row>
    <row r="191" spans="1:12" s="5" customFormat="1" ht="15" customHeight="1">
      <c r="A191" s="4"/>
      <c r="B191" s="4"/>
      <c r="C191" s="4"/>
      <c r="D191" s="4"/>
      <c r="E191" s="4"/>
      <c r="F191" s="4"/>
      <c r="G191" s="4"/>
      <c r="H191" s="4"/>
      <c r="I191" s="4"/>
      <c r="J191" s="4"/>
      <c r="K191" s="4"/>
      <c r="L191" s="4"/>
    </row>
    <row r="192" spans="1:12" s="5" customFormat="1" ht="15" customHeight="1">
      <c r="A192" s="4"/>
      <c r="B192" s="4"/>
      <c r="C192" s="4"/>
      <c r="D192" s="4"/>
      <c r="E192" s="4"/>
      <c r="F192" s="4"/>
      <c r="G192" s="4"/>
      <c r="H192" s="4"/>
      <c r="I192" s="4"/>
      <c r="J192" s="4"/>
      <c r="K192" s="4"/>
      <c r="L192" s="4"/>
    </row>
    <row r="193" spans="1:17" s="5" customFormat="1" ht="15" customHeight="1">
      <c r="A193" s="4"/>
      <c r="B193" s="4"/>
      <c r="C193" s="4"/>
      <c r="D193" s="4"/>
      <c r="E193" s="4"/>
      <c r="F193" s="4"/>
      <c r="G193" s="4"/>
      <c r="H193" s="4"/>
      <c r="I193" s="4"/>
      <c r="J193" s="4"/>
      <c r="K193" s="4"/>
      <c r="L193" s="4"/>
    </row>
    <row r="194" spans="1:17" s="5" customFormat="1" ht="7.5" customHeight="1">
      <c r="A194" s="4"/>
      <c r="B194" s="4"/>
      <c r="C194" s="4"/>
      <c r="D194" s="4"/>
      <c r="E194" s="4"/>
      <c r="F194" s="4"/>
      <c r="G194" s="4"/>
      <c r="H194" s="4"/>
      <c r="I194" s="4"/>
      <c r="J194" s="4"/>
      <c r="K194" s="4"/>
      <c r="L194" s="4"/>
    </row>
    <row r="195" spans="1:17" s="5" customFormat="1" ht="15" customHeight="1">
      <c r="A195" s="4"/>
      <c r="B195" s="4"/>
      <c r="C195" s="4"/>
      <c r="D195" s="4"/>
      <c r="E195" s="4"/>
      <c r="F195" s="4"/>
      <c r="G195" s="4"/>
      <c r="H195" s="4"/>
      <c r="I195" s="4"/>
      <c r="J195" s="4"/>
      <c r="K195" s="4"/>
      <c r="L195" s="4"/>
    </row>
    <row r="196" spans="1:17" s="5" customFormat="1" ht="7.5" customHeight="1">
      <c r="A196" s="4"/>
      <c r="B196" s="4"/>
      <c r="C196" s="4"/>
      <c r="D196" s="4"/>
      <c r="E196" s="4"/>
      <c r="F196" s="4"/>
      <c r="G196" s="4"/>
      <c r="H196" s="4"/>
      <c r="I196" s="4"/>
      <c r="J196" s="4"/>
      <c r="K196" s="4"/>
      <c r="L196" s="4"/>
    </row>
    <row r="197" spans="1:17" s="5" customFormat="1" ht="15" customHeight="1">
      <c r="A197" s="4"/>
      <c r="B197" s="4"/>
      <c r="C197" s="4"/>
      <c r="D197" s="4"/>
      <c r="E197" s="4"/>
      <c r="F197" s="4"/>
      <c r="G197" s="4"/>
      <c r="H197" s="4"/>
      <c r="I197" s="4"/>
      <c r="J197" s="4"/>
      <c r="K197" s="4"/>
      <c r="L197" s="4"/>
    </row>
    <row r="198" spans="1:17" s="5" customFormat="1" ht="15" customHeight="1">
      <c r="A198" s="4"/>
      <c r="B198" s="4"/>
      <c r="C198" s="4"/>
      <c r="D198" s="4"/>
      <c r="E198" s="4"/>
      <c r="F198" s="4"/>
      <c r="G198" s="4"/>
      <c r="H198" s="4"/>
      <c r="I198" s="4"/>
      <c r="J198" s="4"/>
      <c r="K198" s="4"/>
      <c r="L198" s="4"/>
    </row>
    <row r="199" spans="1:17" s="5" customFormat="1" ht="15" customHeight="1">
      <c r="A199" s="4"/>
      <c r="B199" s="4"/>
      <c r="C199" s="4"/>
      <c r="D199" s="4"/>
      <c r="E199" s="4"/>
      <c r="F199" s="4"/>
      <c r="G199" s="4"/>
      <c r="H199" s="4"/>
      <c r="I199" s="4"/>
      <c r="J199" s="4"/>
      <c r="K199" s="4"/>
      <c r="L199" s="4"/>
      <c r="O199" s="4"/>
      <c r="P199" s="4"/>
      <c r="Q199" s="4"/>
    </row>
    <row r="200" spans="1:17" s="5" customFormat="1" ht="15" customHeight="1">
      <c r="A200" s="4"/>
      <c r="B200" s="4"/>
      <c r="C200" s="4"/>
      <c r="D200" s="4"/>
      <c r="E200" s="4"/>
      <c r="F200" s="4"/>
      <c r="G200" s="4"/>
      <c r="H200" s="4"/>
      <c r="I200" s="4"/>
      <c r="J200" s="4"/>
      <c r="K200" s="4"/>
      <c r="L200" s="4"/>
      <c r="O200" s="4"/>
      <c r="P200" s="4"/>
      <c r="Q200" s="4"/>
    </row>
    <row r="201" spans="1:17" s="5" customFormat="1" ht="15" customHeight="1">
      <c r="A201" s="4"/>
      <c r="B201" s="4"/>
      <c r="C201" s="4"/>
      <c r="D201" s="4"/>
      <c r="E201" s="4"/>
      <c r="F201" s="4"/>
      <c r="G201" s="4"/>
      <c r="H201" s="4"/>
      <c r="I201" s="4"/>
      <c r="J201" s="4"/>
      <c r="K201" s="4"/>
      <c r="L201" s="4"/>
      <c r="O201" s="4"/>
      <c r="P201" s="4"/>
      <c r="Q201" s="4"/>
    </row>
    <row r="202" spans="1:17" s="5" customFormat="1" ht="15" customHeight="1">
      <c r="A202" s="4"/>
      <c r="B202" s="4"/>
      <c r="C202" s="4"/>
      <c r="D202" s="4"/>
      <c r="E202" s="4"/>
      <c r="F202" s="4"/>
      <c r="G202" s="4"/>
      <c r="H202" s="4"/>
      <c r="I202" s="4"/>
      <c r="J202" s="4"/>
      <c r="K202" s="4"/>
      <c r="L202" s="4"/>
      <c r="O202" s="4"/>
      <c r="P202" s="4"/>
      <c r="Q202" s="4"/>
    </row>
    <row r="203" spans="1:17" ht="15" customHeight="1"/>
    <row r="204" spans="1:17" ht="30" customHeight="1">
      <c r="O204" s="5"/>
      <c r="P204" s="5"/>
      <c r="Q204" s="5"/>
    </row>
    <row r="205" spans="1:17" ht="15" customHeight="1"/>
    <row r="206" spans="1:17" ht="15" customHeight="1"/>
    <row r="207" spans="1:17" ht="15" customHeight="1"/>
    <row r="208" spans="1:17" s="5" customFormat="1" ht="15" customHeight="1">
      <c r="A208" s="4"/>
      <c r="B208" s="4"/>
      <c r="C208" s="4"/>
      <c r="D208" s="4"/>
      <c r="E208" s="4"/>
      <c r="F208" s="4"/>
      <c r="G208" s="4"/>
      <c r="H208" s="4"/>
      <c r="I208" s="4"/>
      <c r="J208" s="4"/>
      <c r="K208" s="4"/>
      <c r="L208" s="4"/>
      <c r="O208" s="4"/>
      <c r="P208" s="4"/>
      <c r="Q208" s="4"/>
    </row>
  </sheetData>
  <sheetProtection password="89E8" sheet="1" objects="1" scenarios="1" selectLockedCells="1"/>
  <mergeCells count="59">
    <mergeCell ref="B101:F101"/>
    <mergeCell ref="B14:H14"/>
    <mergeCell ref="B57:G57"/>
    <mergeCell ref="K83:L83"/>
    <mergeCell ref="K81:L81"/>
    <mergeCell ref="B58:B59"/>
    <mergeCell ref="K92:L92"/>
    <mergeCell ref="K93:L93"/>
    <mergeCell ref="K94:L94"/>
    <mergeCell ref="K95:L95"/>
    <mergeCell ref="K101:L101"/>
    <mergeCell ref="B71:G71"/>
    <mergeCell ref="K22:L22"/>
    <mergeCell ref="K32:L32"/>
    <mergeCell ref="K40:L40"/>
    <mergeCell ref="K20:L20"/>
    <mergeCell ref="B62:K64"/>
    <mergeCell ref="K85:L85"/>
    <mergeCell ref="K38:L38"/>
    <mergeCell ref="K80:L80"/>
    <mergeCell ref="K71:L71"/>
    <mergeCell ref="K66:L66"/>
    <mergeCell ref="A55:L55"/>
    <mergeCell ref="E58:G59"/>
    <mergeCell ref="I58:I59"/>
    <mergeCell ref="K58:K59"/>
    <mergeCell ref="B56:L56"/>
    <mergeCell ref="K74:L74"/>
    <mergeCell ref="C58:D58"/>
    <mergeCell ref="C59:D59"/>
    <mergeCell ref="I57:L57"/>
    <mergeCell ref="A2:L2"/>
    <mergeCell ref="B4:G4"/>
    <mergeCell ref="I4:L4"/>
    <mergeCell ref="K11:L11"/>
    <mergeCell ref="B5:B6"/>
    <mergeCell ref="B3:L3"/>
    <mergeCell ref="C5:D5"/>
    <mergeCell ref="B11:E11"/>
    <mergeCell ref="C6:D6"/>
    <mergeCell ref="F11:G11"/>
    <mergeCell ref="I5:I6"/>
    <mergeCell ref="K12:L12"/>
    <mergeCell ref="K13:L13"/>
    <mergeCell ref="E5:G6"/>
    <mergeCell ref="K5:K6"/>
    <mergeCell ref="Q15:V16"/>
    <mergeCell ref="K16:L16"/>
    <mergeCell ref="K15:L15"/>
    <mergeCell ref="Q17:V18"/>
    <mergeCell ref="Q26:S27"/>
    <mergeCell ref="Q28:S29"/>
    <mergeCell ref="B37:F37"/>
    <mergeCell ref="K36:L36"/>
    <mergeCell ref="K31:L31"/>
    <mergeCell ref="B26:K27"/>
    <mergeCell ref="K30:L30"/>
    <mergeCell ref="K29:L29"/>
    <mergeCell ref="K17:L17"/>
  </mergeCells>
  <phoneticPr fontId="3"/>
  <conditionalFormatting sqref="I87">
    <cfRule type="cellIs" dxfId="7" priority="10" stopIfTrue="1" operator="greaterThan">
      <formula>0.1</formula>
    </cfRule>
  </conditionalFormatting>
  <conditionalFormatting sqref="I96">
    <cfRule type="expression" dxfId="6" priority="4">
      <formula>$I$96&lt;&gt;1</formula>
    </cfRule>
  </conditionalFormatting>
  <conditionalFormatting sqref="I97">
    <cfRule type="expression" dxfId="5" priority="3">
      <formula>$I$97&lt;&gt;0.5</formula>
    </cfRule>
  </conditionalFormatting>
  <conditionalFormatting sqref="I98">
    <cfRule type="expression" dxfId="4" priority="2">
      <formula>$I$98&lt;&gt;0.8</formula>
    </cfRule>
  </conditionalFormatting>
  <conditionalFormatting sqref="I99">
    <cfRule type="expression" dxfId="3" priority="1">
      <formula>$I$99&lt;&gt;1</formula>
    </cfRule>
  </conditionalFormatting>
  <pageMargins left="0.78740157480314965" right="0.51181102362204722" top="0.78740157480314965" bottom="0.39370078740157483" header="0.19685039370078741" footer="0.19685039370078741"/>
  <pageSetup paperSize="9" orientation="portrait" r:id="rId1"/>
  <rowBreaks count="2" manualBreakCount="2">
    <brk id="53" max="16383" man="1"/>
    <brk id="103"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view="pageBreakPreview" zoomScaleNormal="100" zoomScaleSheetLayoutView="100" workbookViewId="0">
      <selection activeCell="E20" sqref="E20"/>
    </sheetView>
  </sheetViews>
  <sheetFormatPr defaultRowHeight="13.5"/>
  <cols>
    <col min="1" max="1" width="11.5" style="4" customWidth="1"/>
    <col min="2" max="2" width="5.75" style="4" customWidth="1"/>
    <col min="3" max="3" width="9.125" style="4" customWidth="1"/>
    <col min="4" max="4" width="12.25" style="4" customWidth="1"/>
    <col min="5" max="5" width="12.875" style="4" customWidth="1"/>
    <col min="6" max="8" width="9.125" style="4" customWidth="1"/>
    <col min="9" max="9" width="6.875" style="4" customWidth="1"/>
    <col min="10" max="10" width="3" style="4" customWidth="1"/>
    <col min="11" max="11" width="5.625" style="4" customWidth="1"/>
    <col min="12" max="15" width="9" style="4" customWidth="1"/>
    <col min="16" max="16384" width="9" style="4"/>
  </cols>
  <sheetData>
    <row r="1" spans="1:10" ht="14.25" thickBot="1">
      <c r="J1" s="35"/>
    </row>
    <row r="2" spans="1:10" s="5" customFormat="1" ht="19.5" customHeight="1" thickBot="1">
      <c r="A2" s="513" t="str">
        <f>+表紙!A2</f>
        <v>業務用厨房熱機器等性能測定結果　【電気機器】</v>
      </c>
      <c r="B2" s="514"/>
      <c r="C2" s="514"/>
      <c r="D2" s="514"/>
      <c r="E2" s="514"/>
      <c r="F2" s="514"/>
      <c r="G2" s="514"/>
      <c r="H2" s="514"/>
      <c r="I2" s="514"/>
      <c r="J2" s="515"/>
    </row>
    <row r="3" spans="1:10" s="5" customFormat="1" ht="28.5" customHeight="1" thickTop="1">
      <c r="A3" s="6" t="s">
        <v>273</v>
      </c>
      <c r="B3" s="500" t="str">
        <f>+表紙!B3&amp;"　　（６．給湯量）"</f>
        <v>ラックコンベア洗浄機、フライトコンベア洗浄機、フラットコンベア洗浄機(選択してください)　　（６．給湯量）</v>
      </c>
      <c r="C3" s="501"/>
      <c r="D3" s="501"/>
      <c r="E3" s="501"/>
      <c r="F3" s="501"/>
      <c r="G3" s="501"/>
      <c r="H3" s="501"/>
      <c r="I3" s="501"/>
      <c r="J3" s="502"/>
    </row>
    <row r="4" spans="1:10" s="5" customFormat="1" ht="20.100000000000001" customHeight="1" thickBot="1">
      <c r="A4" s="7" t="s">
        <v>0</v>
      </c>
      <c r="B4" s="516" t="str">
        <f>IF(表紙!$B$6=0,"",表紙!$B$6)</f>
        <v/>
      </c>
      <c r="C4" s="491"/>
      <c r="D4" s="491"/>
      <c r="E4" s="517"/>
      <c r="F4" s="233" t="s">
        <v>1</v>
      </c>
      <c r="G4" s="516" t="str">
        <f>IF(表紙!$H$5=0,"",表紙!$H$5)</f>
        <v/>
      </c>
      <c r="H4" s="491"/>
      <c r="I4" s="491"/>
      <c r="J4" s="518"/>
    </row>
    <row r="5" spans="1:10" s="5" customFormat="1" ht="15" customHeight="1">
      <c r="A5" s="44"/>
      <c r="B5" s="46"/>
      <c r="C5" s="91"/>
      <c r="D5" s="91"/>
      <c r="E5" s="234"/>
      <c r="F5" s="48"/>
      <c r="G5" s="92"/>
      <c r="H5" s="92"/>
      <c r="I5" s="92"/>
      <c r="J5" s="93"/>
    </row>
    <row r="6" spans="1:10" s="5" customFormat="1" ht="22.5" customHeight="1">
      <c r="A6" s="236" t="s">
        <v>91</v>
      </c>
      <c r="B6" s="45"/>
      <c r="C6" s="10"/>
      <c r="D6" s="10"/>
      <c r="E6" s="10"/>
      <c r="F6" s="10"/>
      <c r="G6" s="10"/>
      <c r="H6" s="10"/>
      <c r="I6" s="10"/>
      <c r="J6" s="11"/>
    </row>
    <row r="7" spans="1:10" s="5" customFormat="1" ht="18" customHeight="1">
      <c r="A7" s="9"/>
      <c r="B7" s="10"/>
      <c r="C7" s="408" t="s">
        <v>212</v>
      </c>
      <c r="D7" s="408"/>
      <c r="E7" s="408"/>
      <c r="F7" s="408"/>
      <c r="G7" s="408"/>
      <c r="H7" s="408"/>
      <c r="I7" s="408"/>
      <c r="J7" s="11"/>
    </row>
    <row r="8" spans="1:10" s="5" customFormat="1" ht="18" customHeight="1">
      <c r="A8" s="9"/>
      <c r="B8" s="10"/>
      <c r="C8" s="408"/>
      <c r="D8" s="408"/>
      <c r="E8" s="408"/>
      <c r="F8" s="408"/>
      <c r="G8" s="408"/>
      <c r="H8" s="408"/>
      <c r="I8" s="408"/>
      <c r="J8" s="11"/>
    </row>
    <row r="9" spans="1:10" s="5" customFormat="1" ht="15" customHeight="1" thickBot="1">
      <c r="A9" s="9"/>
      <c r="B9" s="253"/>
      <c r="C9" s="253"/>
      <c r="D9" s="253"/>
      <c r="E9" s="253"/>
      <c r="F9" s="253"/>
      <c r="G9" s="253"/>
      <c r="H9" s="253"/>
      <c r="I9" s="253"/>
      <c r="J9" s="11"/>
    </row>
    <row r="10" spans="1:10" s="5" customFormat="1" ht="30" customHeight="1" thickBot="1">
      <c r="A10" s="9"/>
      <c r="B10" s="577" t="s">
        <v>219</v>
      </c>
      <c r="C10" s="577"/>
      <c r="D10" s="577"/>
      <c r="E10" s="577"/>
      <c r="F10" s="14" t="s">
        <v>70</v>
      </c>
      <c r="G10" s="235" t="str">
        <f>IF(+SUM(表紙!F15,表紙!F16,表紙!J15)=0,"",+SUM(表紙!F15,表紙!F16,表紙!J15))</f>
        <v/>
      </c>
      <c r="H10" s="204" t="s">
        <v>46</v>
      </c>
      <c r="I10" s="205" t="s">
        <v>81</v>
      </c>
      <c r="J10" s="11"/>
    </row>
    <row r="11" spans="1:10" s="5" customFormat="1" ht="15" customHeight="1">
      <c r="A11" s="9"/>
      <c r="B11" s="10"/>
      <c r="C11" s="12"/>
      <c r="D11" s="12"/>
      <c r="E11" s="10"/>
      <c r="F11" s="10"/>
      <c r="G11" s="10"/>
      <c r="H11" s="10"/>
      <c r="I11" s="10"/>
      <c r="J11" s="11"/>
    </row>
    <row r="12" spans="1:10" s="5" customFormat="1" ht="22.5" customHeight="1">
      <c r="A12" s="236" t="s">
        <v>92</v>
      </c>
      <c r="B12" s="45"/>
      <c r="C12" s="10"/>
      <c r="D12" s="10"/>
      <c r="E12" s="10"/>
      <c r="F12" s="10"/>
      <c r="G12" s="10"/>
      <c r="H12" s="10"/>
      <c r="I12" s="10"/>
      <c r="J12" s="11"/>
    </row>
    <row r="13" spans="1:10" s="5" customFormat="1" ht="18" customHeight="1">
      <c r="A13" s="9"/>
      <c r="B13" s="253"/>
      <c r="C13" s="408" t="s">
        <v>213</v>
      </c>
      <c r="D13" s="408"/>
      <c r="E13" s="408"/>
      <c r="F13" s="408"/>
      <c r="G13" s="408"/>
      <c r="H13" s="408"/>
      <c r="I13" s="408"/>
      <c r="J13" s="11"/>
    </row>
    <row r="14" spans="1:10" s="5" customFormat="1" ht="15" customHeight="1">
      <c r="A14" s="9"/>
      <c r="B14" s="253"/>
      <c r="C14" s="408"/>
      <c r="D14" s="408"/>
      <c r="E14" s="408"/>
      <c r="F14" s="408"/>
      <c r="G14" s="408"/>
      <c r="H14" s="408"/>
      <c r="I14" s="408"/>
      <c r="J14" s="11"/>
    </row>
    <row r="15" spans="1:10" s="5" customFormat="1" ht="15" customHeight="1" thickBot="1">
      <c r="A15" s="9"/>
      <c r="B15" s="253"/>
      <c r="C15" s="204"/>
      <c r="D15" s="204"/>
      <c r="E15" s="204"/>
      <c r="F15" s="204"/>
      <c r="G15" s="204"/>
      <c r="H15" s="204"/>
      <c r="I15" s="204"/>
      <c r="J15" s="11"/>
    </row>
    <row r="16" spans="1:10" s="5" customFormat="1" ht="30" customHeight="1" thickBot="1">
      <c r="A16" s="9"/>
      <c r="B16" s="408" t="s">
        <v>218</v>
      </c>
      <c r="C16" s="408"/>
      <c r="D16" s="408"/>
      <c r="E16" s="408"/>
      <c r="F16" s="94" t="s">
        <v>71</v>
      </c>
      <c r="G16" s="95" t="str">
        <f>IF(表紙!J13&lt;&gt;"",表紙!J13,"")</f>
        <v/>
      </c>
      <c r="H16" s="204" t="s">
        <v>17</v>
      </c>
      <c r="I16" s="205" t="s">
        <v>81</v>
      </c>
      <c r="J16" s="11"/>
    </row>
    <row r="17" spans="1:10" s="5" customFormat="1" ht="15" customHeight="1">
      <c r="A17" s="9"/>
      <c r="B17" s="253"/>
      <c r="C17" s="253"/>
      <c r="D17" s="253"/>
      <c r="E17" s="253"/>
      <c r="F17" s="190"/>
      <c r="G17" s="192"/>
      <c r="H17" s="253"/>
      <c r="I17" s="191"/>
      <c r="J17" s="11"/>
    </row>
    <row r="18" spans="1:10" s="5" customFormat="1" ht="22.5" customHeight="1">
      <c r="A18" s="236" t="s">
        <v>214</v>
      </c>
      <c r="B18" s="45"/>
      <c r="C18" s="253"/>
      <c r="D18" s="253"/>
      <c r="E18" s="263"/>
      <c r="F18" s="190"/>
      <c r="G18" s="192"/>
      <c r="H18" s="253"/>
      <c r="I18" s="191"/>
      <c r="J18" s="11"/>
    </row>
    <row r="19" spans="1:10" s="5" customFormat="1" ht="15" customHeight="1">
      <c r="A19" s="9"/>
      <c r="B19" s="10"/>
      <c r="C19" s="20" t="s">
        <v>97</v>
      </c>
      <c r="D19" s="10"/>
      <c r="E19" s="10"/>
      <c r="F19" s="94"/>
      <c r="G19" s="96"/>
      <c r="H19" s="10"/>
      <c r="I19" s="88"/>
      <c r="J19" s="11"/>
    </row>
    <row r="20" spans="1:10" s="5" customFormat="1" ht="15" customHeight="1">
      <c r="A20" s="9"/>
      <c r="B20" s="10"/>
      <c r="C20" s="12"/>
      <c r="D20" s="97"/>
      <c r="E20" s="267"/>
      <c r="F20" s="10"/>
      <c r="G20" s="10"/>
      <c r="H20" s="10"/>
      <c r="I20" s="10"/>
      <c r="J20" s="11"/>
    </row>
    <row r="21" spans="1:10" s="5" customFormat="1" ht="22.5" customHeight="1">
      <c r="A21" s="236" t="s">
        <v>220</v>
      </c>
      <c r="B21" s="45"/>
      <c r="C21" s="12"/>
      <c r="D21" s="98"/>
      <c r="E21" s="267"/>
      <c r="F21" s="10"/>
      <c r="G21" s="10"/>
      <c r="H21" s="10"/>
      <c r="I21" s="10"/>
      <c r="J21" s="11"/>
    </row>
    <row r="22" spans="1:10" s="5" customFormat="1" ht="15" customHeight="1">
      <c r="A22" s="9"/>
      <c r="B22" s="10"/>
      <c r="C22" s="267" t="s">
        <v>215</v>
      </c>
      <c r="D22" s="98"/>
      <c r="E22" s="267"/>
      <c r="F22" s="10"/>
      <c r="G22" s="10"/>
      <c r="H22" s="10"/>
      <c r="I22" s="10"/>
      <c r="J22" s="11"/>
    </row>
    <row r="23" spans="1:10" s="5" customFormat="1" ht="29.25" customHeight="1">
      <c r="A23" s="9"/>
      <c r="B23" s="10"/>
      <c r="C23" s="267"/>
      <c r="D23" s="98"/>
      <c r="E23" s="267"/>
      <c r="F23" s="10"/>
      <c r="G23" s="10"/>
      <c r="H23" s="10"/>
      <c r="I23" s="10"/>
      <c r="J23" s="11"/>
    </row>
    <row r="24" spans="1:10" s="5" customFormat="1" ht="18" customHeight="1">
      <c r="A24" s="9"/>
      <c r="B24" s="267" t="s">
        <v>295</v>
      </c>
      <c r="C24" s="10"/>
      <c r="D24" s="98"/>
      <c r="E24" s="267"/>
      <c r="F24" s="14" t="s">
        <v>72</v>
      </c>
      <c r="G24" s="99" t="str">
        <f>+G10</f>
        <v/>
      </c>
      <c r="H24" s="10" t="s">
        <v>120</v>
      </c>
      <c r="I24" s="88" t="s">
        <v>81</v>
      </c>
      <c r="J24" s="11"/>
    </row>
    <row r="25" spans="1:10" s="5" customFormat="1" ht="18" customHeight="1">
      <c r="A25" s="9"/>
      <c r="B25" s="267" t="s">
        <v>216</v>
      </c>
      <c r="C25" s="10"/>
      <c r="D25" s="98"/>
      <c r="E25" s="267"/>
      <c r="F25" s="14" t="s">
        <v>127</v>
      </c>
      <c r="G25" s="99" t="str">
        <f>+G16</f>
        <v/>
      </c>
      <c r="H25" s="10" t="s">
        <v>17</v>
      </c>
      <c r="I25" s="88" t="s">
        <v>81</v>
      </c>
      <c r="J25" s="11"/>
    </row>
    <row r="26" spans="1:10" s="5" customFormat="1" ht="18" customHeight="1">
      <c r="A26" s="9"/>
      <c r="B26" s="267" t="s">
        <v>296</v>
      </c>
      <c r="C26" s="10"/>
      <c r="D26" s="98"/>
      <c r="E26" s="267"/>
      <c r="F26" s="14" t="s">
        <v>217</v>
      </c>
      <c r="G26" s="213">
        <f>+'5.消費電力量'!I99</f>
        <v>1</v>
      </c>
      <c r="H26" s="10" t="s">
        <v>25</v>
      </c>
      <c r="I26" s="10"/>
      <c r="J26" s="11"/>
    </row>
    <row r="27" spans="1:10" s="5" customFormat="1" ht="18" customHeight="1">
      <c r="A27" s="9"/>
      <c r="B27" s="267" t="s">
        <v>297</v>
      </c>
      <c r="C27" s="10"/>
      <c r="D27" s="98"/>
      <c r="E27" s="267"/>
      <c r="F27" s="14" t="s">
        <v>73</v>
      </c>
      <c r="G27" s="237">
        <f>+'5.消費電力量'!I96</f>
        <v>1</v>
      </c>
      <c r="H27" s="10" t="s">
        <v>50</v>
      </c>
      <c r="I27" s="10"/>
      <c r="J27" s="11"/>
    </row>
    <row r="28" spans="1:10" s="5" customFormat="1" ht="7.5" customHeight="1" thickBot="1">
      <c r="A28" s="9"/>
      <c r="B28" s="267"/>
      <c r="C28" s="10"/>
      <c r="D28" s="98"/>
      <c r="E28" s="267"/>
      <c r="F28" s="10"/>
      <c r="G28" s="10"/>
      <c r="H28" s="10"/>
      <c r="I28" s="10"/>
      <c r="J28" s="11"/>
    </row>
    <row r="29" spans="1:10" s="5" customFormat="1" ht="17.45" customHeight="1" thickBot="1">
      <c r="A29" s="9"/>
      <c r="B29" s="408" t="s">
        <v>224</v>
      </c>
      <c r="C29" s="542"/>
      <c r="D29" s="542"/>
      <c r="E29" s="542"/>
      <c r="F29" s="14" t="s">
        <v>128</v>
      </c>
      <c r="G29" s="95" t="str">
        <f>IF(COUNTBLANK(G24:G27)=0,G26*G24+G27*G25,"")</f>
        <v/>
      </c>
      <c r="H29" s="10" t="s">
        <v>18</v>
      </c>
      <c r="I29" s="88" t="s">
        <v>81</v>
      </c>
      <c r="J29" s="11"/>
    </row>
    <row r="30" spans="1:10" s="5" customFormat="1" ht="15" customHeight="1">
      <c r="A30" s="9"/>
      <c r="B30" s="542"/>
      <c r="C30" s="542"/>
      <c r="D30" s="542"/>
      <c r="E30" s="542"/>
      <c r="F30" s="100"/>
      <c r="G30" s="10"/>
      <c r="H30" s="10"/>
      <c r="I30" s="10"/>
      <c r="J30" s="11"/>
    </row>
    <row r="31" spans="1:10" s="5" customFormat="1" ht="15" customHeight="1">
      <c r="A31" s="9"/>
      <c r="B31" s="10"/>
      <c r="C31" s="10"/>
      <c r="D31" s="10"/>
      <c r="E31" s="10"/>
      <c r="F31" s="10"/>
      <c r="G31" s="10"/>
      <c r="H31" s="10"/>
      <c r="I31" s="10"/>
      <c r="J31" s="11"/>
    </row>
    <row r="32" spans="1:10" s="5" customFormat="1" ht="15" customHeight="1">
      <c r="A32" s="9"/>
      <c r="B32" s="10"/>
      <c r="C32" s="10"/>
      <c r="D32" s="10"/>
      <c r="E32" s="10"/>
      <c r="F32" s="10"/>
      <c r="G32" s="10"/>
      <c r="H32" s="10"/>
      <c r="I32" s="10"/>
      <c r="J32" s="11"/>
    </row>
    <row r="33" spans="1:19" s="5" customFormat="1" ht="15" customHeight="1">
      <c r="A33" s="9"/>
      <c r="B33" s="10"/>
      <c r="C33" s="10"/>
      <c r="D33" s="10"/>
      <c r="E33" s="10"/>
      <c r="F33" s="10"/>
      <c r="G33" s="10"/>
      <c r="H33" s="10"/>
      <c r="I33" s="10"/>
      <c r="J33" s="11"/>
    </row>
    <row r="34" spans="1:19" s="5" customFormat="1" ht="15" customHeight="1">
      <c r="A34" s="9"/>
      <c r="B34" s="10"/>
      <c r="C34" s="10"/>
      <c r="D34" s="10"/>
      <c r="E34" s="10"/>
      <c r="F34" s="10"/>
      <c r="G34" s="10"/>
      <c r="H34" s="10"/>
      <c r="I34" s="10"/>
      <c r="J34" s="11"/>
    </row>
    <row r="35" spans="1:19" s="5" customFormat="1" ht="15" customHeight="1">
      <c r="A35" s="9"/>
      <c r="B35" s="10"/>
      <c r="C35" s="10"/>
      <c r="D35" s="10"/>
      <c r="E35" s="10"/>
      <c r="F35" s="10"/>
      <c r="G35" s="10"/>
      <c r="H35" s="10"/>
      <c r="I35" s="10"/>
      <c r="J35" s="11"/>
    </row>
    <row r="36" spans="1:19" s="5" customFormat="1" ht="15" customHeight="1">
      <c r="A36" s="9"/>
      <c r="B36" s="10"/>
      <c r="C36" s="10"/>
      <c r="D36" s="10"/>
      <c r="E36" s="10"/>
      <c r="F36" s="10"/>
      <c r="G36" s="10"/>
      <c r="H36" s="10"/>
      <c r="I36" s="10"/>
      <c r="J36" s="11"/>
    </row>
    <row r="37" spans="1:19" s="5" customFormat="1" ht="15" customHeight="1">
      <c r="A37" s="9"/>
      <c r="B37" s="10"/>
      <c r="C37" s="10"/>
      <c r="D37" s="10"/>
      <c r="E37" s="10"/>
      <c r="F37" s="10"/>
      <c r="G37" s="10"/>
      <c r="H37" s="10"/>
      <c r="I37" s="10"/>
      <c r="J37" s="11"/>
    </row>
    <row r="38" spans="1:19" s="5" customFormat="1" ht="15" customHeight="1">
      <c r="A38" s="9"/>
      <c r="B38" s="10"/>
      <c r="C38" s="10"/>
      <c r="D38" s="10"/>
      <c r="E38" s="10"/>
      <c r="F38" s="10"/>
      <c r="G38" s="10"/>
      <c r="H38" s="10"/>
      <c r="I38" s="10"/>
      <c r="J38" s="11"/>
    </row>
    <row r="39" spans="1:19" s="5" customFormat="1" ht="15" customHeight="1">
      <c r="A39" s="9"/>
      <c r="B39" s="10"/>
      <c r="C39" s="10"/>
      <c r="D39" s="10"/>
      <c r="E39" s="10"/>
      <c r="F39" s="10"/>
      <c r="G39" s="10"/>
      <c r="H39" s="10"/>
      <c r="I39" s="10"/>
      <c r="J39" s="11"/>
    </row>
    <row r="40" spans="1:19" s="5" customFormat="1" ht="15" customHeight="1">
      <c r="A40" s="9"/>
      <c r="B40" s="10"/>
      <c r="C40" s="10"/>
      <c r="D40" s="10"/>
      <c r="E40" s="10"/>
      <c r="F40" s="10"/>
      <c r="G40" s="10"/>
      <c r="H40" s="10"/>
      <c r="I40" s="10"/>
      <c r="J40" s="11"/>
    </row>
    <row r="41" spans="1:19" s="5" customFormat="1" ht="15" customHeight="1">
      <c r="A41" s="9"/>
      <c r="B41" s="10"/>
      <c r="C41" s="10"/>
      <c r="D41" s="10"/>
      <c r="E41" s="10"/>
      <c r="F41" s="10"/>
      <c r="G41" s="10"/>
      <c r="H41" s="10"/>
      <c r="I41" s="10"/>
      <c r="J41" s="11"/>
    </row>
    <row r="42" spans="1:19" s="5" customFormat="1" ht="15" customHeight="1">
      <c r="A42" s="9"/>
      <c r="B42" s="10"/>
      <c r="C42" s="10"/>
      <c r="D42" s="10"/>
      <c r="E42" s="10"/>
      <c r="F42" s="10"/>
      <c r="G42" s="10"/>
      <c r="H42" s="10"/>
      <c r="I42" s="10"/>
      <c r="J42" s="11"/>
      <c r="M42" s="267"/>
      <c r="N42" s="98"/>
      <c r="O42" s="267"/>
      <c r="S42" s="10"/>
    </row>
    <row r="43" spans="1:19" s="5" customFormat="1" ht="15" customHeight="1">
      <c r="A43" s="9"/>
      <c r="B43" s="10"/>
      <c r="C43" s="10"/>
      <c r="D43" s="98"/>
      <c r="E43" s="267"/>
      <c r="F43" s="10"/>
      <c r="G43" s="10"/>
      <c r="H43" s="10"/>
      <c r="I43" s="10"/>
      <c r="J43" s="11"/>
    </row>
    <row r="44" spans="1:19" s="5" customFormat="1" ht="15" customHeight="1">
      <c r="A44" s="9"/>
      <c r="B44" s="10"/>
      <c r="C44" s="10"/>
      <c r="D44" s="98"/>
      <c r="E44" s="267"/>
      <c r="F44" s="10"/>
      <c r="G44" s="10"/>
      <c r="H44" s="10"/>
      <c r="I44" s="10"/>
      <c r="J44" s="11"/>
    </row>
    <row r="45" spans="1:19" s="5" customFormat="1" ht="15" customHeight="1">
      <c r="A45" s="9"/>
      <c r="B45" s="10"/>
      <c r="C45" s="12"/>
      <c r="D45" s="98"/>
      <c r="E45" s="267"/>
      <c r="F45" s="10"/>
      <c r="G45" s="10"/>
      <c r="H45" s="10"/>
      <c r="I45" s="10"/>
      <c r="J45" s="11"/>
    </row>
    <row r="46" spans="1:19" s="5" customFormat="1" ht="16.899999999999999" customHeight="1" thickBot="1">
      <c r="A46" s="37"/>
      <c r="B46" s="63"/>
      <c r="C46" s="63"/>
      <c r="D46" s="101"/>
      <c r="E46" s="63"/>
      <c r="F46" s="63"/>
      <c r="G46" s="63"/>
      <c r="H46" s="63"/>
      <c r="I46" s="63"/>
      <c r="J46" s="90"/>
    </row>
    <row r="47" spans="1:19" s="5" customFormat="1" ht="8.4499999999999993" customHeight="1">
      <c r="A47" s="4"/>
      <c r="B47" s="4"/>
      <c r="C47" s="4"/>
      <c r="D47" s="4"/>
      <c r="E47" s="4"/>
      <c r="F47" s="4"/>
      <c r="G47" s="4"/>
      <c r="H47" s="4"/>
      <c r="I47" s="4"/>
      <c r="J47" s="4"/>
    </row>
    <row r="48" spans="1:19" s="5" customFormat="1" ht="15" customHeight="1">
      <c r="A48" s="4"/>
      <c r="B48" s="4"/>
      <c r="C48" s="4"/>
      <c r="D48" s="4"/>
      <c r="E48" s="4"/>
      <c r="F48" s="4"/>
      <c r="G48" s="4"/>
      <c r="H48" s="4"/>
      <c r="I48" s="4"/>
      <c r="J48" s="4"/>
    </row>
    <row r="53" ht="8.4499999999999993" customHeight="1"/>
  </sheetData>
  <sheetProtection password="89E8" sheet="1" objects="1" scenarios="1" selectLockedCells="1"/>
  <mergeCells count="9">
    <mergeCell ref="A2:J2"/>
    <mergeCell ref="B3:J3"/>
    <mergeCell ref="B29:E30"/>
    <mergeCell ref="C13:I14"/>
    <mergeCell ref="B10:E10"/>
    <mergeCell ref="B16:E16"/>
    <mergeCell ref="B4:E4"/>
    <mergeCell ref="G4:J4"/>
    <mergeCell ref="C7:I8"/>
  </mergeCells>
  <phoneticPr fontId="3"/>
  <conditionalFormatting sqref="A1">
    <cfRule type="expression" dxfId="2" priority="6" stopIfTrue="1">
      <formula>$G$27&lt;&gt;1</formula>
    </cfRule>
  </conditionalFormatting>
  <conditionalFormatting sqref="G26">
    <cfRule type="expression" dxfId="1" priority="2">
      <formula>$G$26&lt;&gt;1</formula>
    </cfRule>
  </conditionalFormatting>
  <conditionalFormatting sqref="G27">
    <cfRule type="expression" dxfId="0" priority="1">
      <formula>$G$27&lt;&gt;1</formula>
    </cfRule>
  </conditionalFormatting>
  <pageMargins left="0.78740157480314965" right="0.51181102362204722" top="0.78740157480314965" bottom="0.39370078740157483" header="0.19685039370078741" footer="0.19685039370078741"/>
  <pageSetup paperSize="9" orientation="portrait" r:id="rId1"/>
  <rowBreaks count="1" manualBreakCount="1">
    <brk id="4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表紙</vt:lpstr>
      <vt:lpstr>1.定格消費電力</vt:lpstr>
      <vt:lpstr>3.立上り性能</vt:lpstr>
      <vt:lpstr>4.処理能力</vt:lpstr>
      <vt:lpstr>5.消費電力量</vt:lpstr>
      <vt:lpstr>6.給湯量</vt:lpstr>
      <vt:lpstr>'1.定格消費電力'!Print_Area</vt:lpstr>
      <vt:lpstr>'3.立上り性能'!Print_Area</vt:lpstr>
      <vt:lpstr>'4.処理能力'!Print_Area</vt:lpstr>
      <vt:lpstr>'5.消費電力量'!Print_Area</vt:lpstr>
      <vt:lpstr>'6.給湯量'!Print_Area</vt:lpstr>
      <vt:lpstr>表紙!Print_Area</vt:lpstr>
      <vt:lpstr>フライトコンベア洗浄機</vt:lpstr>
      <vt:lpstr>フラットコンベア洗浄機</vt:lpstr>
      <vt:lpstr>ラックコンベア洗浄機</vt:lpstr>
      <vt:lpstr>ラックコンベア洗浄機_フライトコンベア洗浄機_フラットコンベア洗浄機_選択してください</vt:lpstr>
      <vt:lpstr>給水温</vt:lpstr>
      <vt:lpstr>給湯温</vt:lpstr>
      <vt:lpstr>消費無処給水</vt:lpstr>
      <vt:lpstr>消費無処給湯</vt:lpstr>
      <vt:lpstr>消費立給水</vt:lpstr>
      <vt:lpstr>消費立給湯</vt:lpstr>
      <vt:lpstr>品目</vt:lpstr>
      <vt:lpstr>立循環給水</vt:lpstr>
      <vt:lpstr>立循環給湯</vt:lpstr>
      <vt:lpstr>立洗浄給水</vt:lpstr>
      <vt:lpstr>立洗浄給湯</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2016-02-10T13:08:35Z</dcterms:created>
  <dcterms:modified xsi:type="dcterms:W3CDTF">2017-03-02T03:31:48Z</dcterms:modified>
</cp:coreProperties>
</file>