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20" yWindow="780" windowWidth="17655" windowHeight="12480" tabRatio="598"/>
  </bookViews>
  <sheets>
    <sheet name="表紙" sheetId="10" r:id="rId1"/>
  </sheets>
  <definedNames>
    <definedName name="_xlnm._FilterDatabase" localSheetId="0" hidden="1">表紙!#REF!</definedName>
    <definedName name="_xlnm.Print_Area" localSheetId="0">表紙!$A$1:$K$47</definedName>
    <definedName name="フライトコンベア洗浄機">表紙!$O$9:$O$11</definedName>
    <definedName name="フラットコンベア洗浄機">表紙!$P$9:$P$11</definedName>
    <definedName name="ラックコンベア洗浄機">表紙!$N$9:$N$10</definedName>
    <definedName name="ラックコンベア洗浄機_フライトコンベア洗浄機_フラットコンベア洗浄機_選択してください">表紙!$M$9:$M$11</definedName>
    <definedName name="品目">表紙!$M$8:$P$11</definedName>
  </definedNames>
  <calcPr calcId="145621"/>
</workbook>
</file>

<file path=xl/calcChain.xml><?xml version="1.0" encoding="utf-8"?>
<calcChain xmlns="http://schemas.openxmlformats.org/spreadsheetml/2006/main">
  <c r="H13" i="10" l="1"/>
  <c r="K13" i="10"/>
  <c r="C13" i="10"/>
  <c r="G13" i="10"/>
  <c r="H12" i="10"/>
  <c r="K12" i="10"/>
  <c r="C12" i="10"/>
  <c r="G12" i="10"/>
  <c r="I9" i="10"/>
  <c r="F9" i="10"/>
  <c r="B9" i="10"/>
  <c r="H22" i="10"/>
  <c r="J23" i="10"/>
  <c r="K23" i="10"/>
  <c r="H19" i="10"/>
  <c r="J20" i="10"/>
  <c r="H17" i="10"/>
  <c r="J18" i="10"/>
  <c r="K18" i="10"/>
  <c r="H38" i="10"/>
  <c r="H31" i="10"/>
  <c r="H36" i="10"/>
  <c r="H35" i="10"/>
  <c r="H30" i="10"/>
  <c r="H29" i="10"/>
  <c r="H28" i="10"/>
  <c r="H27" i="10"/>
  <c r="H26" i="10"/>
  <c r="H25" i="10"/>
  <c r="J26" i="10"/>
  <c r="K26" i="10"/>
  <c r="J17" i="10"/>
  <c r="J22" i="10"/>
  <c r="J21" i="10"/>
  <c r="K20" i="10"/>
  <c r="J19" i="10"/>
</calcChain>
</file>

<file path=xl/sharedStrings.xml><?xml version="1.0" encoding="utf-8"?>
<sst xmlns="http://schemas.openxmlformats.org/spreadsheetml/2006/main" count="103" uniqueCount="86">
  <si>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</si>
  <si>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</si>
  <si>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>（Ｄ）　　×</t>
    <phoneticPr fontId="2"/>
  </si>
  <si>
    <t>（Ｈ）　</t>
    <phoneticPr fontId="2"/>
  </si>
  <si>
    <t>電　　源</t>
    <rPh sb="0" eb="1">
      <t>デン</t>
    </rPh>
    <rPh sb="3" eb="4">
      <t>ミナモト</t>
    </rPh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</si>
  <si>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</si>
  <si>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①立上り時</t>
    <rPh sb="1" eb="2">
      <t>タ</t>
    </rPh>
    <rPh sb="2" eb="3">
      <t>ア</t>
    </rPh>
    <rPh sb="4" eb="5">
      <t>ジ</t>
    </rPh>
    <phoneticPr fontId="2"/>
  </si>
  <si>
    <t>(kWh/日)</t>
    <rPh sb="5" eb="6">
      <t>ニチ</t>
    </rPh>
    <phoneticPr fontId="2"/>
  </si>
  <si>
    <t>(ℓ/回)</t>
    <rPh sb="3" eb="4">
      <t>カイ</t>
    </rPh>
    <phoneticPr fontId="2"/>
  </si>
  <si>
    <t>(kWh/h)</t>
    <phoneticPr fontId="2"/>
  </si>
  <si>
    <t>(ℓ/日)</t>
    <rPh sb="3" eb="4">
      <t>ヒ</t>
    </rPh>
    <phoneticPr fontId="2"/>
  </si>
  <si>
    <t>(m/min)</t>
    <phoneticPr fontId="2"/>
  </si>
  <si>
    <t>(ℓ/h)</t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</si>
  <si>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</si>
  <si>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</si>
  <si>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（Ｗ）　　×</t>
    <phoneticPr fontId="2"/>
  </si>
  <si>
    <t>重量(kg)</t>
    <rPh sb="0" eb="2">
      <t>ジュウリョウ</t>
    </rPh>
    <phoneticPr fontId="2"/>
  </si>
  <si>
    <t>②試験食器なし処理時</t>
    <rPh sb="7" eb="9">
      <t>ショリ</t>
    </rPh>
    <rPh sb="9" eb="10">
      <t>ジ</t>
    </rPh>
    <phoneticPr fontId="2"/>
  </si>
  <si>
    <t>④待機時</t>
    <rPh sb="1" eb="3">
      <t>タイキ</t>
    </rPh>
    <rPh sb="3" eb="4">
      <t>ジ</t>
    </rPh>
    <phoneticPr fontId="2"/>
  </si>
  <si>
    <t>(min)</t>
    <phoneticPr fontId="2"/>
  </si>
  <si>
    <t>③処理時</t>
    <phoneticPr fontId="2"/>
  </si>
  <si>
    <t>標準コンベア速度</t>
    <rPh sb="0" eb="2">
      <t>ヒョウジュン</t>
    </rPh>
    <phoneticPr fontId="2"/>
  </si>
  <si>
    <t>②処理時</t>
    <rPh sb="1" eb="3">
      <t>ショリ</t>
    </rPh>
    <rPh sb="3" eb="4">
      <t>ジ</t>
    </rPh>
    <phoneticPr fontId="2"/>
  </si>
  <si>
    <t>6.給湯量</t>
    <rPh sb="2" eb="3">
      <t>キュウ</t>
    </rPh>
    <rPh sb="3" eb="4">
      <t>ユ</t>
    </rPh>
    <phoneticPr fontId="2"/>
  </si>
  <si>
    <t>(枚/h )</t>
    <rPh sb="1" eb="2">
      <t>マイ</t>
    </rPh>
    <phoneticPr fontId="2"/>
  </si>
  <si>
    <t>(kWｈ/h)</t>
    <phoneticPr fontId="2"/>
  </si>
  <si>
    <t>（ℓ/h)</t>
    <phoneticPr fontId="2"/>
  </si>
  <si>
    <r>
      <t>Ｖ</t>
    </r>
    <r>
      <rPr>
        <vertAlign val="subscript"/>
        <sz val="14"/>
        <rFont val="Century"/>
        <family val="1"/>
      </rPr>
      <t>c</t>
    </r>
    <phoneticPr fontId="2"/>
  </si>
  <si>
    <r>
      <t>T</t>
    </r>
    <r>
      <rPr>
        <vertAlign val="subscript"/>
        <sz val="14"/>
        <rFont val="Century"/>
        <family val="1"/>
      </rPr>
      <t>s</t>
    </r>
    <phoneticPr fontId="2"/>
  </si>
  <si>
    <r>
      <t>W</t>
    </r>
    <r>
      <rPr>
        <vertAlign val="subscript"/>
        <sz val="14"/>
        <rFont val="Century"/>
        <family val="1"/>
      </rPr>
      <t>s</t>
    </r>
    <phoneticPr fontId="2"/>
  </si>
  <si>
    <r>
      <t>W</t>
    </r>
    <r>
      <rPr>
        <vertAlign val="subscript"/>
        <sz val="14"/>
        <rFont val="Century"/>
        <family val="1"/>
      </rPr>
      <t>c</t>
    </r>
    <phoneticPr fontId="2"/>
  </si>
  <si>
    <t>(kWh/回)</t>
    <rPh sb="5" eb="6">
      <t>カイ</t>
    </rPh>
    <phoneticPr fontId="2"/>
  </si>
  <si>
    <r>
      <t>W</t>
    </r>
    <r>
      <rPr>
        <vertAlign val="subscript"/>
        <sz val="14"/>
        <rFont val="Century"/>
        <family val="1"/>
      </rPr>
      <t>dH</t>
    </r>
    <phoneticPr fontId="2"/>
  </si>
  <si>
    <t>規定なし</t>
    <rPh sb="0" eb="2">
      <t>キテイ</t>
    </rPh>
    <phoneticPr fontId="2"/>
  </si>
  <si>
    <t>③待機時</t>
    <rPh sb="1" eb="3">
      <t>タイキ</t>
    </rPh>
    <rPh sb="3" eb="4">
      <t>ジ</t>
    </rPh>
    <phoneticPr fontId="2"/>
  </si>
  <si>
    <t>セールス</t>
  </si>
  <si>
    <t>ポイント等</t>
  </si>
  <si>
    <t>貯湯量（ℓ）</t>
    <rPh sb="0" eb="1">
      <t>チョ</t>
    </rPh>
    <rPh sb="1" eb="2">
      <t>トウ</t>
    </rPh>
    <rPh sb="2" eb="3">
      <t>リョウ</t>
    </rPh>
    <phoneticPr fontId="2"/>
  </si>
  <si>
    <t>仕上げすすぎタンクの
有/無</t>
    <rPh sb="11" eb="12">
      <t>ア</t>
    </rPh>
    <rPh sb="13" eb="14">
      <t>ム</t>
    </rPh>
    <phoneticPr fontId="2"/>
  </si>
  <si>
    <t>処理時給湯量</t>
    <rPh sb="0" eb="2">
      <t>ショリ</t>
    </rPh>
    <rPh sb="2" eb="3">
      <t>ジ</t>
    </rPh>
    <rPh sb="3" eb="5">
      <t>キュウトウ</t>
    </rPh>
    <rPh sb="5" eb="6">
      <t>リョウ</t>
    </rPh>
    <phoneticPr fontId="2"/>
  </si>
  <si>
    <t>外形寸法(mm)</t>
    <rPh sb="0" eb="2">
      <t>ガイケイ</t>
    </rPh>
    <rPh sb="2" eb="4">
      <t>スンポウ</t>
    </rPh>
    <phoneticPr fontId="2"/>
  </si>
  <si>
    <t>2.熱効率</t>
    <rPh sb="2" eb="3">
      <t>ネツ</t>
    </rPh>
    <rPh sb="3" eb="5">
      <t>コウリツ</t>
    </rPh>
    <phoneticPr fontId="2"/>
  </si>
  <si>
    <t>3.立上り性能</t>
    <phoneticPr fontId="2"/>
  </si>
  <si>
    <t>4.処理能力</t>
    <phoneticPr fontId="2"/>
  </si>
  <si>
    <r>
      <t>5.消費</t>
    </r>
    <r>
      <rPr>
        <sz val="11"/>
        <rFont val="ＭＳ Ｐゴシック"/>
        <family val="3"/>
        <charset val="128"/>
      </rPr>
      <t>電力量</t>
    </r>
    <rPh sb="2" eb="4">
      <t>ショウヒ</t>
    </rPh>
    <rPh sb="4" eb="7">
      <t>デンリョクリョウ</t>
    </rPh>
    <phoneticPr fontId="2"/>
  </si>
  <si>
    <r>
      <t>p</t>
    </r>
    <r>
      <rPr>
        <vertAlign val="subscript"/>
        <sz val="14"/>
        <rFont val="Century"/>
        <family val="1"/>
      </rPr>
      <t xml:space="preserve">r </t>
    </r>
    <phoneticPr fontId="2"/>
  </si>
  <si>
    <t>リスト</t>
    <phoneticPr fontId="2"/>
  </si>
  <si>
    <t>タンクの種類</t>
    <phoneticPr fontId="2"/>
  </si>
  <si>
    <t>500mm×500mm</t>
    <phoneticPr fontId="2"/>
  </si>
  <si>
    <t>専用食器籠</t>
    <rPh sb="0" eb="2">
      <t>センヨウ</t>
    </rPh>
    <rPh sb="2" eb="4">
      <t>ショッキ</t>
    </rPh>
    <rPh sb="4" eb="5">
      <t>カゴ</t>
    </rPh>
    <phoneticPr fontId="2"/>
  </si>
  <si>
    <t>ラックコンベア洗浄機、フライトコンベア洗浄機、フラットコンベア洗浄機(選択してください)</t>
  </si>
  <si>
    <t>ラックコンベア洗浄機</t>
    <phoneticPr fontId="2"/>
  </si>
  <si>
    <t>フライトコンベア洗浄機</t>
  </si>
  <si>
    <t>フラットコンベア洗浄機</t>
  </si>
  <si>
    <t>仕上げすすぎの方式</t>
    <rPh sb="7" eb="9">
      <t>ホウシキ</t>
    </rPh>
    <phoneticPr fontId="2"/>
  </si>
  <si>
    <t>選択してください</t>
  </si>
  <si>
    <t>処理時間1.0h/日</t>
  </si>
  <si>
    <t>待機時間0.5h/日</t>
  </si>
  <si>
    <t>処理負荷率 0.8</t>
  </si>
  <si>
    <t>立上り回数 1 回/日</t>
  </si>
  <si>
    <t>処理時間 1.0h/日</t>
  </si>
  <si>
    <t>(kW)</t>
    <phoneticPr fontId="2"/>
  </si>
  <si>
    <t>(kW)</t>
    <phoneticPr fontId="2"/>
  </si>
  <si>
    <t>測定時の定格周波数</t>
    <rPh sb="0" eb="2">
      <t>ソクテイ</t>
    </rPh>
    <rPh sb="2" eb="3">
      <t>ジ</t>
    </rPh>
    <rPh sb="4" eb="6">
      <t>テイカク</t>
    </rPh>
    <rPh sb="6" eb="9">
      <t>シュウハスウ</t>
    </rPh>
    <phoneticPr fontId="2"/>
  </si>
  <si>
    <t>電動機</t>
    <phoneticPr fontId="2"/>
  </si>
  <si>
    <t>電熱装置</t>
    <phoneticPr fontId="2"/>
  </si>
  <si>
    <t>1.定格消費電力</t>
    <rPh sb="2" eb="4">
      <t>テイカク</t>
    </rPh>
    <rPh sb="4" eb="6">
      <t>ショウヒ</t>
    </rPh>
    <rPh sb="6" eb="8">
      <t>デンリョク</t>
    </rPh>
    <phoneticPr fontId="2"/>
  </si>
  <si>
    <t>基本性能型式</t>
    <rPh sb="0" eb="2">
      <t>キホン</t>
    </rPh>
    <rPh sb="2" eb="4">
      <t>セイノウ</t>
    </rPh>
    <rPh sb="4" eb="6">
      <t>カタシキ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</si>
  <si>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2"/>
  </si>
  <si>
    <t>番号</t>
    <phoneticPr fontId="2"/>
  </si>
  <si>
    <t>作成日</t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</si>
  <si>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</si>
  <si>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c0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</si>
  <si>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</si>
  <si>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</si>
  <si>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</si>
  <si>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</si>
  <si>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c0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</si>
  <si>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</si>
  <si>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</si>
  <si>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2"/>
  </si>
  <si>
    <t>⑤日あたり(時間想定)</t>
    <phoneticPr fontId="2"/>
  </si>
  <si>
    <t>④日あたり(時間想定)</t>
    <rPh sb="1" eb="2">
      <t>ヒ</t>
    </rPh>
    <rPh sb="6" eb="8">
      <t>ジカン</t>
    </rPh>
    <rPh sb="8" eb="10">
      <t>ソウテイ</t>
    </rPh>
    <phoneticPr fontId="2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</si>
  <si>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9">
      <t>キキナド</t>
    </rPh>
    <rPh sb="9" eb="11">
      <t>セイノウ</t>
    </rPh>
    <rPh sb="11" eb="13">
      <t>ソクテイ</t>
    </rPh>
    <rPh sb="13" eb="15">
      <t>ケッカ</t>
    </rPh>
    <rPh sb="17" eb="19">
      <t>デンキ</t>
    </rPh>
    <rPh sb="19" eb="21">
      <t>キキ</t>
    </rPh>
    <rPh sb="23" eb="28">
      <t>ハセイキシュヨウ</t>
    </rPh>
    <phoneticPr fontId="2"/>
  </si>
  <si>
    <t>性能測定
結　果</t>
    <rPh sb="2" eb="4">
      <t>ソクテイ</t>
    </rPh>
    <phoneticPr fontId="2"/>
  </si>
  <si>
    <t>ラックコンベア洗浄機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</si>
</sst>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0.000_ "/>
    <numFmt numFmtId="178" formatCode="0.0_ "/>
    <numFmt numFmtId="179" formatCode="0_ "/>
    <numFmt numFmtId="180" formatCode="0.0_);[Red]\(0.0\)"/>
    <numFmt numFmtId="181" formatCode="0.00_);[Red]\(0.00\)"/>
    <numFmt numFmtId="182" formatCode="yyyy&quot;年&quot;m&quot;月&quot;d&quot;日&quot;;@"/>
    <numFmt numFmtId="183" formatCode="#,##0.00_ "/>
    <numFmt numFmtId="184" formatCode="\+#&quot;%､&quot;;\-#&quot;%&quot;;0"/>
    <numFmt numFmtId="185" formatCode="#&quot;Hz時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i/>
      <sz val="14"/>
      <name val="ＭＳ Ｐ明朝"/>
      <family val="1"/>
      <charset val="128"/>
    </font>
    <font>
      <vertAlign val="subscript"/>
      <sz val="14"/>
      <name val="Century"/>
      <family val="1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i/>
      <sz val="1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0" xfId="0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6" xfId="0" applyFont="1" applyBorder="1" applyProtection="1">
      <alignment vertical="center"/>
    </xf>
    <xf numFmtId="0" fontId="8" fillId="0" borderId="2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1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4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vertical="center" shrinkToFit="1"/>
    </xf>
    <xf numFmtId="0" fontId="12" fillId="0" borderId="4" xfId="0" applyFont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179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0" fontId="0" fillId="3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19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3" borderId="21" xfId="0" applyFill="1" applyBorder="1" applyAlignment="1" applyProtection="1">
      <alignment vertical="center" wrapText="1"/>
      <protection locked="0"/>
    </xf>
    <xf numFmtId="0" fontId="0" fillId="3" borderId="22" xfId="0" applyFill="1" applyBorder="1" applyAlignment="1" applyProtection="1">
      <alignment vertical="center" wrapText="1"/>
      <protection locked="0"/>
    </xf>
    <xf numFmtId="0" fontId="0" fillId="3" borderId="23" xfId="0" applyFill="1" applyBorder="1" applyAlignment="1" applyProtection="1">
      <alignment vertical="center" wrapText="1"/>
      <protection locked="0"/>
    </xf>
    <xf numFmtId="0" fontId="0" fillId="3" borderId="24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179" fontId="11" fillId="4" borderId="9" xfId="0" applyNumberFormat="1" applyFont="1" applyFill="1" applyBorder="1" applyAlignment="1" applyProtection="1">
      <alignment horizontal="center" vertical="center"/>
      <protection locked="0"/>
    </xf>
    <xf numFmtId="179" fontId="11" fillId="4" borderId="8" xfId="0" applyNumberFormat="1" applyFont="1" applyFill="1" applyBorder="1" applyAlignment="1" applyProtection="1">
      <alignment horizontal="center" vertical="center"/>
      <protection locked="0"/>
    </xf>
    <xf numFmtId="179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9" fillId="4" borderId="12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center" vertical="center" wrapText="1"/>
    </xf>
    <xf numFmtId="184" fontId="8" fillId="4" borderId="25" xfId="0" applyNumberFormat="1" applyFont="1" applyFill="1" applyBorder="1" applyAlignment="1" applyProtection="1">
      <alignment horizontal="right" vertical="center" wrapText="1"/>
    </xf>
    <xf numFmtId="184" fontId="8" fillId="4" borderId="11" xfId="0" applyNumberFormat="1" applyFont="1" applyFill="1" applyBorder="1" applyAlignment="1" applyProtection="1">
      <alignment horizontal="left" vertical="center" wrapText="1"/>
    </xf>
    <xf numFmtId="184" fontId="15" fillId="4" borderId="10" xfId="0" applyNumberFormat="1" applyFont="1" applyFill="1" applyBorder="1" applyAlignment="1" applyProtection="1">
      <alignment horizontal="right" vertical="center" wrapText="1"/>
    </xf>
    <xf numFmtId="184" fontId="15" fillId="4" borderId="19" xfId="0" applyNumberFormat="1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vertical="center"/>
    </xf>
    <xf numFmtId="183" fontId="6" fillId="0" borderId="2" xfId="0" applyNumberFormat="1" applyFont="1" applyBorder="1" applyAlignment="1" applyProtection="1">
      <alignment horizontal="center" vertical="center"/>
    </xf>
    <xf numFmtId="184" fontId="15" fillId="4" borderId="25" xfId="0" applyNumberFormat="1" applyFont="1" applyFill="1" applyBorder="1" applyAlignment="1" applyProtection="1">
      <alignment horizontal="right" vertical="center" wrapText="1"/>
    </xf>
    <xf numFmtId="184" fontId="15" fillId="4" borderId="1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0" fillId="4" borderId="18" xfId="0" applyFill="1" applyBorder="1" applyAlignment="1" applyProtection="1">
      <alignment vertical="center" wrapText="1"/>
      <protection locked="0"/>
    </xf>
    <xf numFmtId="0" fontId="0" fillId="0" borderId="45" xfId="0" applyBorder="1" applyProtection="1">
      <alignment vertical="center"/>
      <protection locked="0"/>
    </xf>
    <xf numFmtId="0" fontId="12" fillId="0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Protection="1">
      <alignment vertical="center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180" fontId="4" fillId="0" borderId="26" xfId="0" applyNumberFormat="1" applyFont="1" applyBorder="1" applyAlignment="1" applyProtection="1">
      <alignment horizontal="right" vertical="center" wrapText="1"/>
      <protection locked="0"/>
    </xf>
    <xf numFmtId="180" fontId="4" fillId="0" borderId="27" xfId="0" applyNumberFormat="1" applyFont="1" applyBorder="1" applyAlignment="1" applyProtection="1">
      <alignment horizontal="right" vertical="center" wrapText="1"/>
      <protection locked="0"/>
    </xf>
    <xf numFmtId="181" fontId="4" fillId="0" borderId="4" xfId="0" applyNumberFormat="1" applyFont="1" applyBorder="1" applyAlignment="1" applyProtection="1">
      <alignment horizontal="right" vertical="center" wrapText="1"/>
      <protection locked="0"/>
    </xf>
    <xf numFmtId="181" fontId="4" fillId="0" borderId="5" xfId="0" applyNumberFormat="1" applyFont="1" applyBorder="1" applyAlignment="1" applyProtection="1">
      <alignment horizontal="right" vertical="center" wrapText="1"/>
      <protection locked="0"/>
    </xf>
    <xf numFmtId="181" fontId="4" fillId="0" borderId="27" xfId="0" applyNumberFormat="1" applyFont="1" applyBorder="1" applyAlignment="1" applyProtection="1">
      <alignment horizontal="right" vertical="center" wrapText="1"/>
      <protection locked="0"/>
    </xf>
    <xf numFmtId="0" fontId="4" fillId="4" borderId="9" xfId="0" applyFont="1" applyFill="1" applyBorder="1" applyAlignment="1" applyProtection="1">
      <alignment horizontal="right" vertical="center"/>
      <protection locked="0"/>
    </xf>
    <xf numFmtId="183" fontId="4" fillId="0" borderId="4" xfId="0" applyNumberFormat="1" applyFont="1" applyBorder="1" applyAlignment="1" applyProtection="1">
      <alignment horizontal="right" vertical="center"/>
      <protection locked="0"/>
    </xf>
    <xf numFmtId="179" fontId="4" fillId="0" borderId="4" xfId="0" applyNumberFormat="1" applyFont="1" applyBorder="1" applyAlignment="1" applyProtection="1">
      <alignment horizontal="right" vertical="center"/>
      <protection locked="0"/>
    </xf>
    <xf numFmtId="177" fontId="4" fillId="0" borderId="4" xfId="0" applyNumberFormat="1" applyFont="1" applyBorder="1" applyAlignment="1" applyProtection="1">
      <alignment horizontal="right" vertical="center"/>
      <protection locked="0"/>
    </xf>
    <xf numFmtId="177" fontId="4" fillId="0" borderId="4" xfId="0" applyNumberFormat="1" applyFont="1" applyFill="1" applyBorder="1" applyAlignment="1" applyProtection="1">
      <alignment horizontal="right" vertical="center"/>
      <protection locked="0"/>
    </xf>
    <xf numFmtId="178" fontId="4" fillId="0" borderId="4" xfId="0" applyNumberFormat="1" applyFont="1" applyFill="1" applyBorder="1" applyAlignment="1" applyProtection="1">
      <alignment horizontal="right" vertical="center"/>
      <protection locked="0"/>
    </xf>
    <xf numFmtId="178" fontId="4" fillId="0" borderId="5" xfId="0" applyNumberFormat="1" applyFont="1" applyFill="1" applyBorder="1" applyAlignment="1" applyProtection="1">
      <alignment horizontal="right" vertical="center"/>
      <protection locked="0"/>
    </xf>
    <xf numFmtId="178" fontId="4" fillId="0" borderId="27" xfId="0" applyNumberFormat="1" applyFont="1" applyFill="1" applyBorder="1" applyAlignment="1" applyProtection="1">
      <alignment horizontal="right" vertical="center"/>
      <protection locked="0"/>
    </xf>
    <xf numFmtId="179" fontId="4" fillId="0" borderId="4" xfId="0" applyNumberFormat="1" applyFont="1" applyFill="1" applyBorder="1" applyAlignment="1" applyProtection="1">
      <alignment horizontal="right" vertical="center"/>
      <protection locked="0"/>
    </xf>
    <xf numFmtId="179" fontId="4" fillId="0" borderId="2" xfId="0" applyNumberFormat="1" applyFont="1" applyFill="1" applyBorder="1" applyAlignment="1" applyProtection="1">
      <alignment horizontal="right" vertical="center"/>
      <protection locked="0"/>
    </xf>
    <xf numFmtId="179" fontId="4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 shrinkToFit="1"/>
    </xf>
    <xf numFmtId="0" fontId="9" fillId="0" borderId="5" xfId="0" applyFont="1" applyBorder="1" applyAlignment="1" applyProtection="1">
      <alignment horizontal="center" vertical="center" wrapText="1" shrinkToFit="1"/>
    </xf>
    <xf numFmtId="0" fontId="9" fillId="0" borderId="27" xfId="0" applyFont="1" applyBorder="1" applyAlignment="1" applyProtection="1">
      <alignment horizontal="center" vertical="center" wrapText="1" shrinkToFit="1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17" fillId="4" borderId="12" xfId="0" applyFont="1" applyFill="1" applyBorder="1" applyAlignment="1" applyProtection="1">
      <alignment horizontal="center" vertical="center" wrapText="1"/>
    </xf>
    <xf numFmtId="0" fontId="17" fillId="4" borderId="13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5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0" fontId="12" fillId="0" borderId="38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3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15" fillId="4" borderId="12" xfId="0" applyNumberFormat="1" applyFont="1" applyFill="1" applyBorder="1" applyAlignment="1" applyProtection="1">
      <alignment horizontal="center" vertical="center" wrapText="1"/>
    </xf>
    <xf numFmtId="0" fontId="15" fillId="4" borderId="13" xfId="0" applyNumberFormat="1" applyFont="1" applyFill="1" applyBorder="1" applyAlignment="1" applyProtection="1">
      <alignment horizontal="center" vertical="center" wrapText="1"/>
    </xf>
    <xf numFmtId="181" fontId="6" fillId="0" borderId="4" xfId="0" applyNumberFormat="1" applyFont="1" applyBorder="1" applyAlignment="1" applyProtection="1">
      <alignment horizontal="center" vertical="center" wrapText="1"/>
    </xf>
    <xf numFmtId="181" fontId="6" fillId="0" borderId="5" xfId="0" applyNumberFormat="1" applyFont="1" applyBorder="1" applyAlignment="1" applyProtection="1">
      <alignment horizontal="center" vertical="center" wrapText="1"/>
    </xf>
    <xf numFmtId="181" fontId="6" fillId="0" borderId="27" xfId="0" applyNumberFormat="1" applyFont="1" applyBorder="1" applyAlignment="1" applyProtection="1">
      <alignment horizontal="center" vertical="center" wrapText="1"/>
    </xf>
    <xf numFmtId="185" fontId="15" fillId="0" borderId="25" xfId="0" applyNumberFormat="1" applyFont="1" applyBorder="1" applyAlignment="1" applyProtection="1">
      <alignment horizontal="center" vertical="center"/>
    </xf>
    <xf numFmtId="185" fontId="15" fillId="0" borderId="11" xfId="0" applyNumberFormat="1" applyFont="1" applyBorder="1" applyAlignment="1" applyProtection="1">
      <alignment horizontal="center" vertical="center"/>
    </xf>
    <xf numFmtId="0" fontId="0" fillId="7" borderId="15" xfId="0" applyFont="1" applyFill="1" applyBorder="1" applyAlignment="1" applyProtection="1">
      <alignment horizontal="center" vertical="center" wrapText="1"/>
    </xf>
    <xf numFmtId="0" fontId="0" fillId="7" borderId="18" xfId="0" applyFont="1" applyFill="1" applyBorder="1" applyAlignment="1" applyProtection="1">
      <alignment horizontal="center" vertical="center" wrapText="1"/>
    </xf>
    <xf numFmtId="0" fontId="0" fillId="7" borderId="20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44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17" fillId="0" borderId="21" xfId="0" applyFont="1" applyFill="1" applyBorder="1" applyAlignment="1" applyProtection="1">
      <alignment horizontal="center" vertical="top" wrapText="1"/>
    </xf>
    <xf numFmtId="0" fontId="17" fillId="0" borderId="23" xfId="0" applyFont="1" applyFill="1" applyBorder="1" applyAlignment="1" applyProtection="1">
      <alignment horizontal="center" vertical="top" wrapText="1"/>
    </xf>
    <xf numFmtId="0" fontId="15" fillId="4" borderId="25" xfId="0" applyFont="1" applyFill="1" applyBorder="1" applyAlignment="1" applyProtection="1">
      <alignment horizontal="center" vertical="center" shrinkToFit="1"/>
    </xf>
    <xf numFmtId="0" fontId="15" fillId="4" borderId="11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15" fillId="4" borderId="12" xfId="0" applyFont="1" applyFill="1" applyBorder="1" applyAlignment="1" applyProtection="1">
      <alignment horizontal="center" vertical="center" shrinkToFit="1"/>
    </xf>
    <xf numFmtId="0" fontId="15" fillId="4" borderId="13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179" fontId="6" fillId="0" borderId="4" xfId="0" applyNumberFormat="1" applyFont="1" applyFill="1" applyBorder="1" applyAlignment="1" applyProtection="1">
      <alignment horizontal="center" vertical="center"/>
    </xf>
    <xf numFmtId="179" fontId="6" fillId="0" borderId="38" xfId="0" applyNumberFormat="1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1" fillId="5" borderId="34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176" fontId="11" fillId="2" borderId="7" xfId="0" applyNumberFormat="1" applyFont="1" applyFill="1" applyBorder="1" applyAlignment="1" applyProtection="1">
      <alignment horizontal="center" vertical="center"/>
      <protection locked="0"/>
    </xf>
    <xf numFmtId="176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178" fontId="6" fillId="0" borderId="2" xfId="0" applyNumberFormat="1" applyFont="1" applyFill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180" fontId="6" fillId="0" borderId="1" xfId="0" applyNumberFormat="1" applyFont="1" applyBorder="1" applyAlignment="1" applyProtection="1">
      <alignment horizontal="center" vertical="center" wrapText="1"/>
    </xf>
    <xf numFmtId="180" fontId="6" fillId="0" borderId="27" xfId="0" applyNumberFormat="1" applyFont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 shrinkToFit="1"/>
    </xf>
    <xf numFmtId="0" fontId="8" fillId="0" borderId="9" xfId="0" applyFont="1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vertical="center"/>
      <protection locked="0"/>
    </xf>
    <xf numFmtId="182" fontId="4" fillId="2" borderId="7" xfId="0" applyNumberFormat="1" applyFont="1" applyFill="1" applyBorder="1" applyAlignment="1" applyProtection="1">
      <alignment horizontal="right" vertical="center"/>
      <protection locked="0"/>
    </xf>
    <xf numFmtId="18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 wrapText="1" shrinkToFit="1"/>
      <protection locked="0"/>
    </xf>
    <xf numFmtId="0" fontId="7" fillId="5" borderId="30" xfId="0" applyFont="1" applyFill="1" applyBorder="1" applyAlignment="1" applyProtection="1">
      <alignment horizontal="center" vertical="center" wrapText="1" shrinkToFit="1"/>
      <protection locked="0"/>
    </xf>
    <xf numFmtId="0" fontId="7" fillId="5" borderId="31" xfId="0" applyFont="1" applyFill="1" applyBorder="1" applyAlignment="1" applyProtection="1">
      <alignment horizontal="center" vertical="center" wrapText="1" shrinkToFit="1"/>
      <protection locked="0"/>
    </xf>
    <xf numFmtId="0" fontId="7" fillId="5" borderId="25" xfId="0" applyFont="1" applyFill="1" applyBorder="1" applyAlignment="1" applyProtection="1">
      <alignment horizontal="center" vertical="center" wrapText="1" shrinkToFit="1"/>
      <protection locked="0"/>
    </xf>
    <xf numFmtId="0" fontId="7" fillId="5" borderId="32" xfId="0" applyFont="1" applyFill="1" applyBorder="1" applyAlignment="1" applyProtection="1">
      <alignment horizontal="center" vertical="center" wrapText="1" shrinkToFit="1"/>
      <protection locked="0"/>
    </xf>
    <xf numFmtId="0" fontId="7" fillId="5" borderId="33" xfId="0" applyFont="1" applyFill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</xf>
    <xf numFmtId="0" fontId="10" fillId="6" borderId="46" xfId="0" applyFont="1" applyFill="1" applyBorder="1" applyAlignment="1" applyProtection="1">
      <alignment horizontal="center" vertical="center"/>
      <protection locked="0"/>
    </xf>
    <xf numFmtId="0" fontId="10" fillId="6" borderId="47" xfId="0" applyFont="1" applyFill="1" applyBorder="1" applyAlignment="1" applyProtection="1">
      <alignment horizontal="center" vertical="center"/>
      <protection locked="0"/>
    </xf>
    <xf numFmtId="0" fontId="10" fillId="6" borderId="4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  <border>
        <left style="thin">
          <color indexed="64"/>
        </left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Normal="100" zoomScaleSheetLayoutView="100" workbookViewId="0">
      <selection activeCell="B3" sqref="B3:H4"/>
    </sheetView>
  </sheetViews>
  <sheetFormatPr defaultRowHeight="13.5"/>
  <cols>
    <col min="1" max="1" width="13.625" style="1" customWidth="1"/>
    <col min="2" max="2" width="12.625" style="1" customWidth="1"/>
    <col min="3" max="3" width="3.75" style="1" customWidth="1"/>
    <col min="4" max="4" width="5.5" style="1" customWidth="1"/>
    <col min="5" max="5" width="10.5" style="1" customWidth="1"/>
    <col min="6" max="6" width="5.5" style="1" customWidth="1"/>
    <col min="7" max="7" width="7.625" style="1" customWidth="1"/>
    <col min="8" max="8" width="7.875" style="1" customWidth="1"/>
    <col min="9" max="9" width="7" style="1" customWidth="1"/>
    <col min="10" max="10" width="8" style="1" customWidth="1"/>
    <col min="11" max="11" width="7.125" style="1" customWidth="1"/>
    <col min="12" max="12" width="5.625" style="1" customWidth="1"/>
    <col min="13" max="14" width="10.125" style="1" customWidth="1"/>
    <col min="15" max="16" width="10.125" style="44" customWidth="1"/>
    <col min="17" max="17" width="7.625" style="44" customWidth="1"/>
    <col min="18" max="18" width="9" style="44" customWidth="1"/>
    <col min="19" max="19" width="20.125" style="1" bestFit="1" customWidth="1"/>
    <col min="20" max="16384" width="9" style="1"/>
  </cols>
  <sheetData>
    <row r="1" spans="1:20" ht="14.25" thickBot="1">
      <c r="A1" s="69"/>
      <c r="B1" s="69"/>
      <c r="C1" s="69"/>
      <c r="D1" s="69"/>
      <c r="E1" s="69"/>
      <c r="F1" s="61"/>
      <c r="G1" s="70"/>
      <c r="H1" s="61"/>
      <c r="I1" s="70"/>
      <c r="J1" s="237"/>
      <c r="K1" s="237"/>
    </row>
    <row r="2" spans="1:20" ht="19.5" customHeight="1" thickTop="1" thickBot="1">
      <c r="A2" s="250" t="s">
        <v>83</v>
      </c>
      <c r="B2" s="251"/>
      <c r="C2" s="251"/>
      <c r="D2" s="251"/>
      <c r="E2" s="251"/>
      <c r="F2" s="251"/>
      <c r="G2" s="251"/>
      <c r="H2" s="251"/>
      <c r="I2" s="251"/>
      <c r="J2" s="251"/>
      <c r="K2" s="252"/>
    </row>
    <row r="3" spans="1:20" ht="21" customHeight="1" thickTop="1">
      <c r="A3" s="248" t="s">
        <v>13</v>
      </c>
      <c r="B3" s="242" t="s">
        <v>85</v>
      </c>
      <c r="C3" s="243"/>
      <c r="D3" s="243"/>
      <c r="E3" s="243"/>
      <c r="F3" s="243"/>
      <c r="G3" s="243"/>
      <c r="H3" s="244"/>
      <c r="I3" s="4" t="s">
        <v>69</v>
      </c>
      <c r="J3" s="240"/>
      <c r="K3" s="241"/>
    </row>
    <row r="4" spans="1:20" ht="20.25" customHeight="1">
      <c r="A4" s="249"/>
      <c r="B4" s="245"/>
      <c r="C4" s="246"/>
      <c r="D4" s="246"/>
      <c r="E4" s="246"/>
      <c r="F4" s="246"/>
      <c r="G4" s="246"/>
      <c r="H4" s="247"/>
      <c r="I4" s="5" t="s">
        <v>70</v>
      </c>
      <c r="J4" s="238"/>
      <c r="K4" s="239"/>
    </row>
    <row r="5" spans="1:20" ht="27" customHeight="1">
      <c r="A5" s="6" t="s">
        <v>14</v>
      </c>
      <c r="B5" s="186"/>
      <c r="C5" s="187"/>
      <c r="D5" s="187"/>
      <c r="E5" s="187"/>
      <c r="F5" s="188"/>
      <c r="G5" s="125" t="s">
        <v>1</v>
      </c>
      <c r="H5" s="189"/>
      <c r="I5" s="190"/>
      <c r="J5" s="190"/>
      <c r="K5" s="191"/>
    </row>
    <row r="6" spans="1:20" ht="27" customHeight="1">
      <c r="A6" s="6" t="s">
        <v>0</v>
      </c>
      <c r="B6" s="201"/>
      <c r="C6" s="202"/>
      <c r="D6" s="202"/>
      <c r="E6" s="202"/>
      <c r="F6" s="203"/>
      <c r="G6" s="169"/>
      <c r="H6" s="192"/>
      <c r="I6" s="193"/>
      <c r="J6" s="193"/>
      <c r="K6" s="194"/>
    </row>
    <row r="7" spans="1:20" ht="20.25" customHeight="1">
      <c r="A7" s="142" t="s">
        <v>5</v>
      </c>
      <c r="B7" s="7" t="s">
        <v>40</v>
      </c>
      <c r="C7" s="195"/>
      <c r="D7" s="196"/>
      <c r="E7" s="8" t="s">
        <v>15</v>
      </c>
      <c r="F7" s="26"/>
      <c r="G7" s="8" t="s">
        <v>2</v>
      </c>
      <c r="H7" s="26"/>
      <c r="I7" s="8" t="s">
        <v>3</v>
      </c>
      <c r="J7" s="65" t="s">
        <v>16</v>
      </c>
      <c r="K7" s="27"/>
      <c r="M7" s="44" t="s">
        <v>46</v>
      </c>
    </row>
    <row r="8" spans="1:20" ht="21" customHeight="1">
      <c r="A8" s="143"/>
      <c r="B8" s="5" t="s">
        <v>4</v>
      </c>
      <c r="C8" s="195"/>
      <c r="D8" s="196"/>
      <c r="E8" s="197"/>
      <c r="F8" s="198"/>
      <c r="G8" s="204"/>
      <c r="H8" s="166"/>
      <c r="I8" s="166"/>
      <c r="J8" s="166"/>
      <c r="K8" s="205"/>
      <c r="M8" s="1" t="s">
        <v>50</v>
      </c>
      <c r="N8" s="1" t="s">
        <v>51</v>
      </c>
      <c r="O8" s="44" t="s">
        <v>52</v>
      </c>
      <c r="P8" s="44" t="s">
        <v>53</v>
      </c>
    </row>
    <row r="9" spans="1:20" ht="26.25" customHeight="1">
      <c r="A9" s="143"/>
      <c r="B9" s="50" t="str">
        <f>IF(B3="ラックコンベア洗浄機","洗浄ラック   　　　選択して下さい","")</f>
        <v>洗浄ラック   　　　選択して下さい</v>
      </c>
      <c r="C9" s="199"/>
      <c r="D9" s="199"/>
      <c r="E9" s="200"/>
      <c r="F9" s="93" t="str">
        <f>IF(B3="フラットコンベア洗浄機","有効コンベア幅 (mm)",IF(B3="フライトコンベア洗浄機","有効コンベア幅 (mm)",IF(C9="専用食器籠","専用食器籠の進行方向の長さ(mm)","")))</f>
        <v/>
      </c>
      <c r="G9" s="94"/>
      <c r="H9" s="41"/>
      <c r="I9" s="206" t="str">
        <f>IF(B3="フライトコンベア洗浄機","立爪の間隔　　　　　 (mm)",IF(C9="専用食器籠","専用食器籠の試験食器の収納数(枚)",""))</f>
        <v/>
      </c>
      <c r="J9" s="207"/>
      <c r="K9" s="42"/>
      <c r="N9" s="44" t="s">
        <v>48</v>
      </c>
    </row>
    <row r="10" spans="1:20" ht="21" customHeight="1">
      <c r="A10" s="143"/>
      <c r="B10" s="9" t="s">
        <v>21</v>
      </c>
      <c r="C10" s="210"/>
      <c r="D10" s="211"/>
      <c r="E10" s="166" t="s">
        <v>11</v>
      </c>
      <c r="F10" s="166"/>
      <c r="G10" s="204" t="s">
        <v>39</v>
      </c>
      <c r="H10" s="166"/>
      <c r="I10" s="218"/>
      <c r="J10" s="28"/>
      <c r="K10" s="66" t="s">
        <v>12</v>
      </c>
      <c r="N10" s="44" t="s">
        <v>49</v>
      </c>
    </row>
    <row r="11" spans="1:20" ht="21" customHeight="1">
      <c r="A11" s="143"/>
      <c r="B11" s="5" t="s">
        <v>47</v>
      </c>
      <c r="C11" s="212" t="s">
        <v>55</v>
      </c>
      <c r="D11" s="213"/>
      <c r="E11" s="235" t="s">
        <v>38</v>
      </c>
      <c r="F11" s="236"/>
      <c r="G11" s="68" t="s">
        <v>55</v>
      </c>
      <c r="H11" s="91" t="s">
        <v>54</v>
      </c>
      <c r="I11" s="92"/>
      <c r="J11" s="167" t="s">
        <v>55</v>
      </c>
      <c r="K11" s="168"/>
    </row>
    <row r="12" spans="1:20" ht="18" customHeight="1">
      <c r="A12" s="143"/>
      <c r="B12" s="208" t="s">
        <v>37</v>
      </c>
      <c r="C12" s="164" t="str">
        <f>IF(C11="選択してください","",IF(C11="一タンク式","洗浄タンク",IF(C11="二タンク式","洗浄タンク",IF(C11="三タンク式","予備洗浄タンク"))))</f>
        <v/>
      </c>
      <c r="D12" s="165"/>
      <c r="E12" s="165"/>
      <c r="F12" s="43"/>
      <c r="G12" s="10" t="str">
        <f>IF(C12="","","(ℓ)")</f>
        <v/>
      </c>
      <c r="H12" s="164" t="str">
        <f>IF(C11="選択してください","",IF(C11="一タンク式","",IF(C11="二タンク式","",IF(C11="三タンク式","循環すすぎタンク"))))</f>
        <v/>
      </c>
      <c r="I12" s="165"/>
      <c r="J12" s="43"/>
      <c r="K12" s="11" t="str">
        <f>IF(H12="","","(ℓ)")</f>
        <v/>
      </c>
    </row>
    <row r="13" spans="1:20" ht="18" customHeight="1">
      <c r="A13" s="143"/>
      <c r="B13" s="209"/>
      <c r="C13" s="164" t="str">
        <f>IF(C11="選択してください","",IF(C11="一タンク式","",IF(C11="二タンク式","循環すすぎタンク",IF(C11="三タンク式","洗浄タンク"))))</f>
        <v/>
      </c>
      <c r="D13" s="165"/>
      <c r="E13" s="165"/>
      <c r="F13" s="43"/>
      <c r="G13" s="10" t="str">
        <f>IF(C13="","","(ℓ)")</f>
        <v/>
      </c>
      <c r="H13" s="164" t="str">
        <f>IF(G11="有","仕上げすすぎタンク","")</f>
        <v/>
      </c>
      <c r="I13" s="165"/>
      <c r="J13" s="43"/>
      <c r="K13" s="11" t="str">
        <f>IF(H13="","","(ℓ)")</f>
        <v/>
      </c>
      <c r="T13" s="3"/>
    </row>
    <row r="14" spans="1:20" ht="18" customHeight="1">
      <c r="A14" s="143"/>
      <c r="B14" s="151" t="s">
        <v>67</v>
      </c>
      <c r="C14" s="152"/>
      <c r="D14" s="152"/>
      <c r="E14" s="145"/>
      <c r="F14" s="146"/>
      <c r="G14" s="146"/>
      <c r="H14" s="146"/>
      <c r="I14" s="146"/>
      <c r="J14" s="146"/>
      <c r="K14" s="147"/>
      <c r="N14" s="44"/>
      <c r="R14" s="1"/>
    </row>
    <row r="15" spans="1:20" ht="18" customHeight="1" thickBot="1">
      <c r="A15" s="144"/>
      <c r="B15" s="153" t="s">
        <v>68</v>
      </c>
      <c r="C15" s="154"/>
      <c r="D15" s="154"/>
      <c r="E15" s="148"/>
      <c r="F15" s="149"/>
      <c r="G15" s="149"/>
      <c r="H15" s="149"/>
      <c r="I15" s="149"/>
      <c r="J15" s="149"/>
      <c r="K15" s="150"/>
      <c r="N15" s="44"/>
      <c r="R15" s="1"/>
      <c r="S15" s="3"/>
    </row>
    <row r="16" spans="1:20" ht="6" customHeight="1" thickBo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8" ht="11.25" customHeight="1">
      <c r="A17" s="134" t="s">
        <v>84</v>
      </c>
      <c r="B17" s="226" t="s">
        <v>66</v>
      </c>
      <c r="C17" s="227"/>
      <c r="D17" s="227"/>
      <c r="E17" s="227"/>
      <c r="F17" s="140"/>
      <c r="G17" s="95" t="s">
        <v>45</v>
      </c>
      <c r="H17" s="231" t="str">
        <f>IF(N17="","---",N17)</f>
        <v>---</v>
      </c>
      <c r="I17" s="161" t="s">
        <v>61</v>
      </c>
      <c r="J17" s="233" t="str">
        <f>IF(AND(H17&lt;&gt;"",H17&lt;&gt;"---",H17&lt;&gt;"-"),"消費電力の許容差","")</f>
        <v/>
      </c>
      <c r="K17" s="234"/>
      <c r="M17" s="95" t="s">
        <v>45</v>
      </c>
      <c r="N17" s="71"/>
      <c r="Q17" s="59"/>
      <c r="R17" s="59"/>
    </row>
    <row r="18" spans="1:18" ht="11.25" customHeight="1">
      <c r="A18" s="135"/>
      <c r="B18" s="228"/>
      <c r="C18" s="229"/>
      <c r="D18" s="229"/>
      <c r="E18" s="229"/>
      <c r="F18" s="141"/>
      <c r="G18" s="96"/>
      <c r="H18" s="232"/>
      <c r="I18" s="126"/>
      <c r="J18" s="51" t="str">
        <f>IF(AND(H17&lt;&gt;"",H17&lt;&gt;"---",H17&lt;&gt;"-"),5,"")</f>
        <v/>
      </c>
      <c r="K18" s="52" t="str">
        <f>IF(AND(H17&lt;&gt;"",H17&lt;&gt;"---",H17&lt;&gt;"-"),-10,"")</f>
        <v/>
      </c>
      <c r="M18" s="96"/>
      <c r="N18" s="72"/>
      <c r="Q18" s="59"/>
      <c r="R18" s="59"/>
    </row>
    <row r="19" spans="1:18" ht="9" customHeight="1">
      <c r="A19" s="135"/>
      <c r="B19" s="228"/>
      <c r="C19" s="229"/>
      <c r="D19" s="229"/>
      <c r="E19" s="229"/>
      <c r="F19" s="220" t="s">
        <v>64</v>
      </c>
      <c r="G19" s="221"/>
      <c r="H19" s="129" t="str">
        <f>IF(N19="","---",N19)</f>
        <v>---</v>
      </c>
      <c r="I19" s="125" t="s">
        <v>62</v>
      </c>
      <c r="J19" s="127" t="str">
        <f>IF(AND(H19&lt;&gt;"",H19&lt;&gt;"---",H19&lt;&gt;"-"),"消費電力の許容差","")</f>
        <v/>
      </c>
      <c r="K19" s="128"/>
      <c r="M19" s="97" t="s">
        <v>64</v>
      </c>
      <c r="N19" s="73"/>
      <c r="O19" s="88" t="s">
        <v>63</v>
      </c>
      <c r="P19" s="55"/>
      <c r="Q19" s="59"/>
      <c r="R19" s="59"/>
    </row>
    <row r="20" spans="1:18" ht="9" customHeight="1">
      <c r="A20" s="135"/>
      <c r="B20" s="228"/>
      <c r="C20" s="229"/>
      <c r="D20" s="229"/>
      <c r="E20" s="229"/>
      <c r="F20" s="222"/>
      <c r="G20" s="223"/>
      <c r="H20" s="130"/>
      <c r="I20" s="169"/>
      <c r="J20" s="53" t="str">
        <f>IF(AND(H19&lt;&gt;"",H19&lt;&gt;"---",H19&lt;&gt;"-"),IF(AND(H19&gt;0.1,H19&lt;=1),15,IF(H19&gt;1,10,20)),"")</f>
        <v/>
      </c>
      <c r="K20" s="54" t="str">
        <f>IF(AND(H19&lt;&gt;"",H19&lt;&gt;"---",H19&lt;&gt;"-"),IF(AND(H19&gt;0.1,H19&lt;=1),-15,IF(H19&gt;1,-10,-20)),"")</f>
        <v/>
      </c>
      <c r="M20" s="98"/>
      <c r="N20" s="74"/>
      <c r="O20" s="89"/>
      <c r="P20" s="55"/>
      <c r="Q20" s="59"/>
      <c r="R20" s="59"/>
    </row>
    <row r="21" spans="1:18" ht="9" customHeight="1">
      <c r="A21" s="135"/>
      <c r="B21" s="228"/>
      <c r="C21" s="229"/>
      <c r="D21" s="229"/>
      <c r="E21" s="229"/>
      <c r="F21" s="224"/>
      <c r="G21" s="225"/>
      <c r="H21" s="131"/>
      <c r="I21" s="126"/>
      <c r="J21" s="132" t="str">
        <f>IF(AND(H19&lt;&gt;"",H19&lt;&gt;"---",H19&lt;&gt;"-"),IF(P21&lt;&gt;"",P21,"---"),"")</f>
        <v/>
      </c>
      <c r="K21" s="133"/>
      <c r="M21" s="99"/>
      <c r="N21" s="75"/>
      <c r="O21" s="90"/>
      <c r="P21" s="87"/>
      <c r="Q21" s="59"/>
      <c r="R21" s="59"/>
    </row>
    <row r="22" spans="1:18" ht="11.25" customHeight="1">
      <c r="A22" s="135"/>
      <c r="B22" s="228"/>
      <c r="C22" s="229"/>
      <c r="D22" s="229"/>
      <c r="E22" s="229"/>
      <c r="F22" s="220" t="s">
        <v>65</v>
      </c>
      <c r="G22" s="221"/>
      <c r="H22" s="129" t="str">
        <f>IF(N22="","---",N22)</f>
        <v>---</v>
      </c>
      <c r="I22" s="125" t="s">
        <v>62</v>
      </c>
      <c r="J22" s="127" t="str">
        <f>IF(AND(H22&lt;&gt;"",H22&lt;&gt;"---",H22&lt;&gt;"-"),"消費電力の許容差","")</f>
        <v/>
      </c>
      <c r="K22" s="128"/>
      <c r="M22" s="97" t="s">
        <v>65</v>
      </c>
      <c r="N22" s="73"/>
      <c r="Q22" s="59"/>
      <c r="R22" s="59"/>
    </row>
    <row r="23" spans="1:18" ht="11.25" customHeight="1">
      <c r="A23" s="135"/>
      <c r="B23" s="137"/>
      <c r="C23" s="230"/>
      <c r="D23" s="230"/>
      <c r="E23" s="230"/>
      <c r="F23" s="224"/>
      <c r="G23" s="225"/>
      <c r="H23" s="131"/>
      <c r="I23" s="126"/>
      <c r="J23" s="57" t="str">
        <f>IF(AND(H22&lt;&gt;"",H22&lt;&gt;"---",H22&lt;&gt;"-"),IF(AND(H22&gt;0.1,H22&lt;=1),10,IF(H22&gt;1,5,15)),"")</f>
        <v/>
      </c>
      <c r="K23" s="58" t="str">
        <f>IF(AND(H22&lt;&gt;"",H22&lt;&gt;"---",H22&lt;&gt;"-"),IF(AND(H22&gt;0.1,H22&lt;=1),-10,IF(H22&gt;1,-10,-15)),"")</f>
        <v/>
      </c>
      <c r="M23" s="99"/>
      <c r="N23" s="75"/>
      <c r="Q23" s="59"/>
      <c r="R23" s="59"/>
    </row>
    <row r="24" spans="1:18" ht="13.5" customHeight="1">
      <c r="A24" s="135"/>
      <c r="B24" s="137" t="s">
        <v>41</v>
      </c>
      <c r="C24" s="138"/>
      <c r="D24" s="138"/>
      <c r="E24" s="138"/>
      <c r="F24" s="139"/>
      <c r="G24" s="47" t="s">
        <v>33</v>
      </c>
      <c r="H24" s="48"/>
      <c r="I24" s="48"/>
      <c r="J24" s="48"/>
      <c r="K24" s="49"/>
      <c r="M24" s="47" t="s">
        <v>33</v>
      </c>
      <c r="N24" s="76"/>
      <c r="Q24" s="59"/>
      <c r="R24" s="59"/>
    </row>
    <row r="25" spans="1:18" s="15" customFormat="1" ht="26.25" customHeight="1">
      <c r="A25" s="135"/>
      <c r="B25" s="219" t="s">
        <v>42</v>
      </c>
      <c r="C25" s="138"/>
      <c r="D25" s="138"/>
      <c r="E25" s="138"/>
      <c r="F25" s="139"/>
      <c r="G25" s="12" t="s">
        <v>28</v>
      </c>
      <c r="H25" s="56" t="str">
        <f t="shared" ref="H25:H31" si="0">IF(N25&lt;&gt;"",N25,"---")</f>
        <v>---</v>
      </c>
      <c r="I25" s="64" t="s">
        <v>19</v>
      </c>
      <c r="J25" s="13"/>
      <c r="K25" s="14"/>
      <c r="M25" s="18" t="s">
        <v>28</v>
      </c>
      <c r="N25" s="77"/>
      <c r="O25" s="44"/>
      <c r="Q25" s="59"/>
      <c r="R25" s="59"/>
    </row>
    <row r="26" spans="1:18" s="15" customFormat="1" ht="26.25" customHeight="1">
      <c r="A26" s="135"/>
      <c r="B26" s="103" t="s">
        <v>43</v>
      </c>
      <c r="C26" s="104"/>
      <c r="D26" s="104"/>
      <c r="E26" s="104"/>
      <c r="F26" s="105"/>
      <c r="G26" s="16" t="s">
        <v>27</v>
      </c>
      <c r="H26" s="56" t="str">
        <f t="shared" si="0"/>
        <v>---</v>
      </c>
      <c r="I26" s="63" t="s">
        <v>24</v>
      </c>
      <c r="J26" s="46" t="str">
        <f>IF(C9&lt;&gt;"選択してください",IF(C9="ラックコンベア型(専用食器籠)","メラミン","陶磁器製"),"")</f>
        <v>陶磁器製</v>
      </c>
      <c r="K26" s="17" t="str">
        <f>IF(B3="フラットコンベア洗浄機","φ180の浅皿",IF(B3="フライトコンベア洗浄機","φ230の洋皿",IF(C9="専用食器籠","φ230の洋皿",IF(C9="500mm×500mm","φ180の浅皿",""))))</f>
        <v/>
      </c>
      <c r="L26" s="2"/>
      <c r="M26" s="16" t="s">
        <v>27</v>
      </c>
      <c r="N26" s="78"/>
      <c r="O26" s="44"/>
      <c r="Q26" s="59"/>
      <c r="R26" s="59"/>
    </row>
    <row r="27" spans="1:18" s="15" customFormat="1" ht="26.25" customHeight="1">
      <c r="A27" s="135"/>
      <c r="B27" s="214" t="s">
        <v>44</v>
      </c>
      <c r="C27" s="159" t="s">
        <v>6</v>
      </c>
      <c r="D27" s="160"/>
      <c r="E27" s="108"/>
      <c r="F27" s="109"/>
      <c r="G27" s="18" t="s">
        <v>71</v>
      </c>
      <c r="H27" s="56" t="str">
        <f t="shared" si="0"/>
        <v>---</v>
      </c>
      <c r="I27" s="63" t="s">
        <v>31</v>
      </c>
      <c r="J27" s="155"/>
      <c r="K27" s="156"/>
      <c r="M27" s="18" t="s">
        <v>76</v>
      </c>
      <c r="N27" s="79"/>
      <c r="O27" s="44"/>
      <c r="Q27" s="59"/>
      <c r="R27" s="59"/>
    </row>
    <row r="28" spans="1:18" s="15" customFormat="1" ht="26.25" customHeight="1">
      <c r="A28" s="135"/>
      <c r="B28" s="123"/>
      <c r="C28" s="159" t="s">
        <v>17</v>
      </c>
      <c r="D28" s="160"/>
      <c r="E28" s="108"/>
      <c r="F28" s="109"/>
      <c r="G28" s="18" t="s">
        <v>72</v>
      </c>
      <c r="H28" s="56" t="str">
        <f t="shared" si="0"/>
        <v>---</v>
      </c>
      <c r="I28" s="63" t="s">
        <v>9</v>
      </c>
      <c r="J28" s="19"/>
      <c r="K28" s="20"/>
      <c r="M28" s="18" t="s">
        <v>77</v>
      </c>
      <c r="N28" s="79"/>
      <c r="O28" s="44"/>
      <c r="Q28" s="59"/>
      <c r="R28" s="59"/>
    </row>
    <row r="29" spans="1:18" s="15" customFormat="1" ht="26.25" customHeight="1">
      <c r="A29" s="135"/>
      <c r="B29" s="123"/>
      <c r="C29" s="159" t="s">
        <v>20</v>
      </c>
      <c r="D29" s="160"/>
      <c r="E29" s="108"/>
      <c r="F29" s="109"/>
      <c r="G29" s="62" t="s">
        <v>73</v>
      </c>
      <c r="H29" s="56" t="str">
        <f t="shared" si="0"/>
        <v>---</v>
      </c>
      <c r="I29" s="67" t="s">
        <v>9</v>
      </c>
      <c r="J29" s="19"/>
      <c r="K29" s="20"/>
      <c r="M29" s="62" t="s">
        <v>78</v>
      </c>
      <c r="N29" s="80"/>
      <c r="O29" s="44"/>
      <c r="Q29" s="59"/>
      <c r="R29" s="59"/>
    </row>
    <row r="30" spans="1:18" s="15" customFormat="1" ht="25.5" customHeight="1">
      <c r="A30" s="135"/>
      <c r="B30" s="123"/>
      <c r="C30" s="159" t="s">
        <v>18</v>
      </c>
      <c r="D30" s="160"/>
      <c r="E30" s="108"/>
      <c r="F30" s="109"/>
      <c r="G30" s="62" t="s">
        <v>74</v>
      </c>
      <c r="H30" s="56" t="str">
        <f t="shared" si="0"/>
        <v>---</v>
      </c>
      <c r="I30" s="67" t="s">
        <v>25</v>
      </c>
      <c r="J30" s="21"/>
      <c r="K30" s="22"/>
      <c r="M30" s="62" t="s">
        <v>79</v>
      </c>
      <c r="N30" s="80"/>
      <c r="O30" s="44"/>
      <c r="Q30" s="59"/>
      <c r="R30" s="59"/>
    </row>
    <row r="31" spans="1:18" s="15" customFormat="1" ht="9" customHeight="1">
      <c r="A31" s="135"/>
      <c r="B31" s="123"/>
      <c r="C31" s="112" t="s">
        <v>81</v>
      </c>
      <c r="D31" s="113"/>
      <c r="E31" s="113"/>
      <c r="F31" s="114"/>
      <c r="G31" s="100" t="s">
        <v>75</v>
      </c>
      <c r="H31" s="216" t="str">
        <f t="shared" si="0"/>
        <v>---</v>
      </c>
      <c r="I31" s="174" t="s">
        <v>7</v>
      </c>
      <c r="J31" s="180" t="s">
        <v>56</v>
      </c>
      <c r="K31" s="181"/>
      <c r="M31" s="100" t="s">
        <v>80</v>
      </c>
      <c r="N31" s="81"/>
      <c r="O31" s="44"/>
      <c r="Q31" s="59"/>
      <c r="R31" s="59"/>
    </row>
    <row r="32" spans="1:18" s="15" customFormat="1" ht="9" customHeight="1">
      <c r="A32" s="135"/>
      <c r="B32" s="123"/>
      <c r="C32" s="115"/>
      <c r="D32" s="116"/>
      <c r="E32" s="116"/>
      <c r="F32" s="117"/>
      <c r="G32" s="101"/>
      <c r="H32" s="216"/>
      <c r="I32" s="175"/>
      <c r="J32" s="157" t="s">
        <v>57</v>
      </c>
      <c r="K32" s="158"/>
      <c r="M32" s="101"/>
      <c r="N32" s="82"/>
      <c r="O32" s="44"/>
      <c r="Q32" s="59"/>
      <c r="R32" s="59"/>
    </row>
    <row r="33" spans="1:18" s="15" customFormat="1" ht="9" customHeight="1">
      <c r="A33" s="135"/>
      <c r="B33" s="123"/>
      <c r="C33" s="115"/>
      <c r="D33" s="116"/>
      <c r="E33" s="116"/>
      <c r="F33" s="117"/>
      <c r="G33" s="101"/>
      <c r="H33" s="216"/>
      <c r="I33" s="175"/>
      <c r="J33" s="157" t="s">
        <v>58</v>
      </c>
      <c r="K33" s="158"/>
      <c r="M33" s="101"/>
      <c r="N33" s="82"/>
      <c r="O33" s="44"/>
      <c r="Q33" s="59"/>
      <c r="R33" s="59"/>
    </row>
    <row r="34" spans="1:18" s="15" customFormat="1" ht="9" customHeight="1">
      <c r="A34" s="135"/>
      <c r="B34" s="215"/>
      <c r="C34" s="118"/>
      <c r="D34" s="119"/>
      <c r="E34" s="119"/>
      <c r="F34" s="120"/>
      <c r="G34" s="102"/>
      <c r="H34" s="216"/>
      <c r="I34" s="176"/>
      <c r="J34" s="172" t="s">
        <v>59</v>
      </c>
      <c r="K34" s="173"/>
      <c r="M34" s="102"/>
      <c r="N34" s="83"/>
      <c r="O34" s="44"/>
      <c r="Q34" s="59"/>
      <c r="R34" s="59"/>
    </row>
    <row r="35" spans="1:18" s="15" customFormat="1" ht="26.25" customHeight="1">
      <c r="A35" s="135"/>
      <c r="B35" s="122" t="s">
        <v>23</v>
      </c>
      <c r="C35" s="106" t="s">
        <v>6</v>
      </c>
      <c r="D35" s="107"/>
      <c r="E35" s="108"/>
      <c r="F35" s="109"/>
      <c r="G35" s="62" t="s">
        <v>29</v>
      </c>
      <c r="H35" s="56" t="str">
        <f>IF(N35&lt;&gt;"",N35,"---")</f>
        <v>---</v>
      </c>
      <c r="I35" s="67" t="s">
        <v>8</v>
      </c>
      <c r="J35" s="162"/>
      <c r="K35" s="163"/>
      <c r="M35" s="62" t="s">
        <v>29</v>
      </c>
      <c r="N35" s="84"/>
      <c r="O35" s="44"/>
      <c r="Q35" s="59"/>
      <c r="R35" s="59"/>
    </row>
    <row r="36" spans="1:18" s="15" customFormat="1" ht="26.25" customHeight="1">
      <c r="A36" s="135"/>
      <c r="B36" s="123"/>
      <c r="C36" s="106" t="s">
        <v>22</v>
      </c>
      <c r="D36" s="107"/>
      <c r="E36" s="108"/>
      <c r="F36" s="109"/>
      <c r="G36" s="23" t="s">
        <v>30</v>
      </c>
      <c r="H36" s="56" t="str">
        <f>IF(N36&lt;&gt;"",N36,"---")</f>
        <v>---</v>
      </c>
      <c r="I36" s="24" t="s">
        <v>26</v>
      </c>
      <c r="J36" s="21"/>
      <c r="K36" s="22"/>
      <c r="M36" s="23" t="s">
        <v>30</v>
      </c>
      <c r="N36" s="85"/>
      <c r="O36" s="44"/>
      <c r="Q36" s="59"/>
      <c r="R36" s="59"/>
    </row>
    <row r="37" spans="1:18" s="15" customFormat="1" ht="13.5" customHeight="1">
      <c r="A37" s="135"/>
      <c r="B37" s="123"/>
      <c r="C37" s="106" t="s">
        <v>34</v>
      </c>
      <c r="D37" s="107"/>
      <c r="E37" s="108"/>
      <c r="F37" s="109"/>
      <c r="G37" s="47" t="s">
        <v>33</v>
      </c>
      <c r="H37" s="48"/>
      <c r="I37" s="48"/>
      <c r="J37" s="48"/>
      <c r="K37" s="49"/>
      <c r="M37" s="47" t="s">
        <v>33</v>
      </c>
      <c r="N37" s="76"/>
      <c r="O37" s="44"/>
      <c r="Q37" s="59"/>
      <c r="R37" s="59"/>
    </row>
    <row r="38" spans="1:18" s="15" customFormat="1" ht="16.5" customHeight="1">
      <c r="A38" s="135"/>
      <c r="B38" s="123"/>
      <c r="C38" s="112" t="s">
        <v>82</v>
      </c>
      <c r="D38" s="113"/>
      <c r="E38" s="113"/>
      <c r="F38" s="114"/>
      <c r="G38" s="100" t="s">
        <v>32</v>
      </c>
      <c r="H38" s="184" t="str">
        <f>IF(N38&lt;&gt;"",N38,"---")</f>
        <v>---</v>
      </c>
      <c r="I38" s="182" t="s">
        <v>10</v>
      </c>
      <c r="J38" s="110" t="s">
        <v>60</v>
      </c>
      <c r="K38" s="111"/>
      <c r="M38" s="100" t="s">
        <v>32</v>
      </c>
      <c r="N38" s="84"/>
      <c r="O38" s="44"/>
      <c r="Q38" s="59"/>
      <c r="R38" s="59"/>
    </row>
    <row r="39" spans="1:18" s="15" customFormat="1" ht="11.25" customHeight="1" thickBot="1">
      <c r="A39" s="136"/>
      <c r="B39" s="124"/>
      <c r="C39" s="177"/>
      <c r="D39" s="178"/>
      <c r="E39" s="178"/>
      <c r="F39" s="179"/>
      <c r="G39" s="121"/>
      <c r="H39" s="185"/>
      <c r="I39" s="183"/>
      <c r="J39" s="170" t="s">
        <v>59</v>
      </c>
      <c r="K39" s="171"/>
      <c r="M39" s="102"/>
      <c r="N39" s="86"/>
      <c r="O39" s="44"/>
      <c r="P39" s="44"/>
      <c r="Q39" s="44"/>
      <c r="R39" s="44"/>
    </row>
    <row r="40" spans="1:18" s="25" customFormat="1" ht="15" customHeight="1">
      <c r="A40" s="29"/>
      <c r="B40" s="39"/>
      <c r="C40" s="30"/>
      <c r="D40" s="30"/>
      <c r="E40" s="30"/>
      <c r="F40" s="30"/>
      <c r="G40" s="30"/>
      <c r="H40" s="30"/>
      <c r="I40" s="30"/>
      <c r="J40" s="30"/>
      <c r="K40" s="31"/>
      <c r="O40" s="45"/>
      <c r="P40" s="45"/>
      <c r="Q40" s="45"/>
      <c r="R40" s="45"/>
    </row>
    <row r="41" spans="1:18" s="25" customFormat="1" ht="15" customHeight="1">
      <c r="A41" s="60"/>
      <c r="B41" s="40"/>
      <c r="C41" s="33"/>
      <c r="D41" s="33"/>
      <c r="E41" s="33"/>
      <c r="F41" s="33"/>
      <c r="G41" s="33"/>
      <c r="H41" s="33"/>
      <c r="I41" s="33"/>
      <c r="J41" s="33"/>
      <c r="K41" s="34"/>
      <c r="O41" s="45"/>
      <c r="P41" s="45"/>
      <c r="Q41" s="45"/>
      <c r="R41" s="45"/>
    </row>
    <row r="42" spans="1:18" s="25" customFormat="1" ht="15" customHeight="1">
      <c r="A42" s="60"/>
      <c r="B42" s="40"/>
      <c r="C42" s="33"/>
      <c r="D42" s="33"/>
      <c r="E42" s="33"/>
      <c r="F42" s="33"/>
      <c r="G42" s="33"/>
      <c r="H42" s="33"/>
      <c r="I42" s="33"/>
      <c r="J42" s="33"/>
      <c r="K42" s="34"/>
      <c r="O42" s="45"/>
      <c r="P42" s="45"/>
      <c r="Q42" s="45"/>
      <c r="R42" s="45"/>
    </row>
    <row r="43" spans="1:18" s="25" customFormat="1" ht="15" customHeight="1">
      <c r="A43" s="32" t="s">
        <v>35</v>
      </c>
      <c r="B43" s="40"/>
      <c r="C43" s="33"/>
      <c r="D43" s="33"/>
      <c r="E43" s="33"/>
      <c r="F43" s="33"/>
      <c r="G43" s="33"/>
      <c r="H43" s="33"/>
      <c r="I43" s="33"/>
      <c r="J43" s="33"/>
      <c r="K43" s="34"/>
      <c r="O43" s="45"/>
      <c r="P43" s="45"/>
      <c r="Q43" s="45"/>
      <c r="R43" s="45"/>
    </row>
    <row r="44" spans="1:18" s="25" customFormat="1" ht="15" customHeight="1">
      <c r="A44" s="32" t="s">
        <v>36</v>
      </c>
      <c r="B44" s="40"/>
      <c r="C44" s="33"/>
      <c r="D44" s="33"/>
      <c r="E44" s="33"/>
      <c r="F44" s="33"/>
      <c r="G44" s="33"/>
      <c r="H44" s="33"/>
      <c r="I44" s="33"/>
      <c r="J44" s="33"/>
      <c r="K44" s="34"/>
      <c r="O44" s="45"/>
      <c r="P44" s="45"/>
      <c r="Q44" s="45"/>
      <c r="R44" s="45"/>
    </row>
    <row r="45" spans="1:18" s="25" customFormat="1" ht="15" customHeight="1">
      <c r="A45" s="32"/>
      <c r="B45" s="40"/>
      <c r="C45" s="33"/>
      <c r="D45" s="33"/>
      <c r="E45" s="33"/>
      <c r="F45" s="33"/>
      <c r="G45" s="33"/>
      <c r="H45" s="33"/>
      <c r="I45" s="33"/>
      <c r="J45" s="33"/>
      <c r="K45" s="34"/>
      <c r="O45" s="45"/>
      <c r="P45" s="45"/>
      <c r="Q45" s="45"/>
      <c r="R45" s="45"/>
    </row>
    <row r="46" spans="1:18" s="25" customFormat="1" ht="15" customHeight="1">
      <c r="A46" s="32"/>
      <c r="B46" s="40"/>
      <c r="C46" s="33"/>
      <c r="D46" s="33"/>
      <c r="E46" s="33"/>
      <c r="F46" s="33"/>
      <c r="G46" s="33"/>
      <c r="H46" s="33"/>
      <c r="I46" s="33"/>
      <c r="J46" s="33"/>
      <c r="K46" s="34"/>
      <c r="O46" s="45"/>
      <c r="P46" s="45"/>
      <c r="Q46" s="45"/>
      <c r="R46" s="45"/>
    </row>
    <row r="47" spans="1:18" s="25" customFormat="1" ht="12.6" customHeight="1" thickBo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8"/>
      <c r="O47" s="45"/>
      <c r="P47" s="45"/>
      <c r="Q47" s="45"/>
      <c r="R47" s="45"/>
    </row>
    <row r="48" spans="1:18" ht="9" customHeight="1"/>
  </sheetData>
  <sheetProtection password="89E8" sheet="1" scenarios="1" formatCells="0" formatRows="0" insertRows="0" deleteRows="0" selectLockedCells="1"/>
  <dataConsolidate/>
  <mergeCells count="84">
    <mergeCell ref="J1:K1"/>
    <mergeCell ref="J4:K4"/>
    <mergeCell ref="A2:K2"/>
    <mergeCell ref="J3:K3"/>
    <mergeCell ref="B3:H4"/>
    <mergeCell ref="A3:A4"/>
    <mergeCell ref="B12:B13"/>
    <mergeCell ref="C10:D10"/>
    <mergeCell ref="C11:D11"/>
    <mergeCell ref="B27:B34"/>
    <mergeCell ref="H13:I13"/>
    <mergeCell ref="H31:H34"/>
    <mergeCell ref="A16:K16"/>
    <mergeCell ref="G10:I10"/>
    <mergeCell ref="B25:F25"/>
    <mergeCell ref="F19:G21"/>
    <mergeCell ref="F22:G23"/>
    <mergeCell ref="B17:E23"/>
    <mergeCell ref="H17:H18"/>
    <mergeCell ref="J17:K17"/>
    <mergeCell ref="E11:F11"/>
    <mergeCell ref="H12:I12"/>
    <mergeCell ref="B5:F5"/>
    <mergeCell ref="H5:K6"/>
    <mergeCell ref="C8:F8"/>
    <mergeCell ref="C7:D7"/>
    <mergeCell ref="C9:E9"/>
    <mergeCell ref="G5:G6"/>
    <mergeCell ref="B6:F6"/>
    <mergeCell ref="G8:K8"/>
    <mergeCell ref="I9:J9"/>
    <mergeCell ref="C13:E13"/>
    <mergeCell ref="C27:F27"/>
    <mergeCell ref="I19:I21"/>
    <mergeCell ref="J39:K39"/>
    <mergeCell ref="J34:K34"/>
    <mergeCell ref="C29:F29"/>
    <mergeCell ref="I31:I34"/>
    <mergeCell ref="C37:F37"/>
    <mergeCell ref="C38:F39"/>
    <mergeCell ref="J31:K31"/>
    <mergeCell ref="J32:K32"/>
    <mergeCell ref="I38:I39"/>
    <mergeCell ref="C30:F30"/>
    <mergeCell ref="H38:H39"/>
    <mergeCell ref="C35:F35"/>
    <mergeCell ref="A17:A39"/>
    <mergeCell ref="B24:F24"/>
    <mergeCell ref="F17:F18"/>
    <mergeCell ref="G17:G18"/>
    <mergeCell ref="A7:A15"/>
    <mergeCell ref="E14:K14"/>
    <mergeCell ref="E15:K15"/>
    <mergeCell ref="B14:D14"/>
    <mergeCell ref="B15:D15"/>
    <mergeCell ref="J27:K27"/>
    <mergeCell ref="J33:K33"/>
    <mergeCell ref="C28:F28"/>
    <mergeCell ref="I17:I18"/>
    <mergeCell ref="J35:K35"/>
    <mergeCell ref="C12:E12"/>
    <mergeCell ref="E10:F10"/>
    <mergeCell ref="M22:M23"/>
    <mergeCell ref="I22:I23"/>
    <mergeCell ref="J22:K22"/>
    <mergeCell ref="J19:K19"/>
    <mergeCell ref="H19:H21"/>
    <mergeCell ref="J21:K21"/>
    <mergeCell ref="H22:H23"/>
    <mergeCell ref="M31:M34"/>
    <mergeCell ref="B26:F26"/>
    <mergeCell ref="C36:F36"/>
    <mergeCell ref="J38:K38"/>
    <mergeCell ref="C31:F34"/>
    <mergeCell ref="M38:M39"/>
    <mergeCell ref="G38:G39"/>
    <mergeCell ref="G31:G34"/>
    <mergeCell ref="B35:B39"/>
    <mergeCell ref="O19:O21"/>
    <mergeCell ref="H11:I11"/>
    <mergeCell ref="F9:G9"/>
    <mergeCell ref="M17:M18"/>
    <mergeCell ref="M19:M21"/>
    <mergeCell ref="J11:K11"/>
  </mergeCells>
  <phoneticPr fontId="2"/>
  <conditionalFormatting sqref="H9">
    <cfRule type="cellIs" dxfId="6" priority="7" stopIfTrue="1" operator="notEqual">
      <formula>$F$9&lt;&gt;""</formula>
    </cfRule>
  </conditionalFormatting>
  <conditionalFormatting sqref="K9">
    <cfRule type="cellIs" dxfId="5" priority="6" stopIfTrue="1" operator="notEqual">
      <formula>I9&lt;&gt;""</formula>
    </cfRule>
  </conditionalFormatting>
  <conditionalFormatting sqref="C9:E9">
    <cfRule type="expression" dxfId="4" priority="5" stopIfTrue="1">
      <formula>$B$9&lt;&gt;""</formula>
    </cfRule>
  </conditionalFormatting>
  <conditionalFormatting sqref="J12">
    <cfRule type="cellIs" dxfId="3" priority="3" stopIfTrue="1" operator="notEqual">
      <formula>$H$12&lt;&gt;""</formula>
    </cfRule>
  </conditionalFormatting>
  <conditionalFormatting sqref="F12">
    <cfRule type="cellIs" dxfId="2" priority="4" stopIfTrue="1" operator="notEqual">
      <formula>$C$12&lt;&gt;""</formula>
    </cfRule>
  </conditionalFormatting>
  <conditionalFormatting sqref="F13">
    <cfRule type="cellIs" dxfId="1" priority="2" stopIfTrue="1" operator="notEqual">
      <formula>$C$13&lt;&gt;""</formula>
    </cfRule>
  </conditionalFormatting>
  <conditionalFormatting sqref="J13">
    <cfRule type="cellIs" dxfId="0" priority="1" stopIfTrue="1" operator="notEqual">
      <formula>$H$13&lt;&gt;""</formula>
    </cfRule>
  </conditionalFormatting>
  <dataValidations count="6">
    <dataValidation type="list" allowBlank="1" showInputMessage="1" showErrorMessage="1" sqref="C11">
      <formula1>"選択してください,一タンク式,二タンク式,三タンク式"</formula1>
    </dataValidation>
    <dataValidation type="list" allowBlank="1" showInputMessage="1" showErrorMessage="1" sqref="G11">
      <formula1>"選択してください,有,無"</formula1>
    </dataValidation>
    <dataValidation type="list" allowBlank="1" showInputMessage="1" showErrorMessage="1" sqref="J11:K11">
      <formula1>"選択してください,熱湯殺菌方式,冷水仕上げすすぎ方式"</formula1>
    </dataValidation>
    <dataValidation type="list" allowBlank="1" showInputMessage="1" showErrorMessage="1" sqref="B3:H4">
      <formula1>"ラックコンベア洗浄機、フライトコンベア洗浄機、フラットコンベア洗浄機(選択してください),ラックコンベア洗浄機,フライトコンベア洗浄機,フラットコンベア洗浄機"</formula1>
    </dataValidation>
    <dataValidation type="list" allowBlank="1" showInputMessage="1" showErrorMessage="1" sqref="C9:D9">
      <formula1>INDIRECT(B3)</formula1>
    </dataValidation>
    <dataValidation type="list" allowBlank="1" showInputMessage="1" showErrorMessage="1" sqref="E9">
      <formula1>INDIRECT(C3)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horizontalDpi="300" verticalDpi="300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表紙</vt:lpstr>
      <vt:lpstr>表紙!Print_Area</vt:lpstr>
      <vt:lpstr>フライトコンベア洗浄機</vt:lpstr>
      <vt:lpstr>フラットコンベア洗浄機</vt:lpstr>
      <vt:lpstr>ラックコンベア洗浄機</vt:lpstr>
      <vt:lpstr>ラックコンベア洗浄機_フライトコンベア洗浄機_フラットコンベア洗浄機_選択してください</vt:lpstr>
      <vt:lpstr>品目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2016-02-10T13:08:35Z</dcterms:created>
  <dcterms:modified xsi:type="dcterms:W3CDTF">2017-02-28T05:28:04Z</dcterms:modified>
</cp:coreProperties>
</file>