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xls" ContentType="application/vnd.ms-excel"/>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4385" yWindow="-15" windowWidth="14430" windowHeight="12495" tabRatio="695"/>
  </bookViews>
  <sheets>
    <sheet name="表紙" sheetId="10" r:id="rId1"/>
    <sheet name="1.定格消費電力" sheetId="16" r:id="rId2"/>
    <sheet name="2.熱効率" sheetId="11" r:id="rId3"/>
    <sheet name="3.立上り性能" sheetId="12" r:id="rId4"/>
    <sheet name="4.調理能力" sheetId="13" r:id="rId5"/>
    <sheet name="5.消費電力量 " sheetId="14" r:id="rId6"/>
  </sheets>
  <definedNames>
    <definedName name="_xlnm._FilterDatabase" localSheetId="4" hidden="1">'4.調理能力'!$S$188:$T$189</definedName>
    <definedName name="_xlnm.Print_Area" localSheetId="1">'1.定格消費電力'!$A$2:$J$53</definedName>
    <definedName name="_xlnm.Print_Area" localSheetId="2">'2.熱効率'!$A$2:$J$51,'2.熱効率'!$A$54:$J$104</definedName>
    <definedName name="_xlnm.Print_Area" localSheetId="3">'3.立上り性能'!$A$2:$J$52</definedName>
    <definedName name="_xlnm.Print_Area" localSheetId="4">'4.調理能力'!$A$2:$J$53,'4.調理能力'!$A$56:$J$102,'4.調理能力'!$A$105:$J$160,'4.調理能力'!$A$163:$J$210,'4.調理能力'!$A$213:$J$269</definedName>
    <definedName name="_xlnm.Print_Area" localSheetId="5">'5.消費電力量 '!$A$2:$J$49</definedName>
    <definedName name="_xlnm.Print_Area" localSheetId="0">表紙!$A$1:$J$42</definedName>
  </definedNames>
  <calcPr calcId="145621"/>
</workbook>
</file>

<file path=xl/calcChain.xml><?xml version="1.0" encoding="utf-8"?>
<calcChain xmlns="http://schemas.openxmlformats.org/spreadsheetml/2006/main">
  <c r="A2" i="14" l="1"/>
  <c r="A2" i="13"/>
  <c r="A56" i="13" s="1"/>
  <c r="A105" i="13" s="1"/>
  <c r="A163" i="13" s="1"/>
  <c r="A213" i="13" s="1"/>
  <c r="A2" i="12"/>
  <c r="A2" i="11"/>
  <c r="A54" i="11" s="1"/>
  <c r="A2" i="16"/>
  <c r="M24" i="10" l="1"/>
  <c r="I24" i="10"/>
  <c r="G72" i="11"/>
  <c r="F72" i="11"/>
  <c r="G4" i="16"/>
  <c r="B4" i="16"/>
  <c r="B3" i="16"/>
  <c r="I3" i="16"/>
  <c r="E25" i="16"/>
  <c r="J15" i="10"/>
  <c r="D25" i="16"/>
  <c r="G14" i="10"/>
  <c r="G25" i="13"/>
  <c r="I15" i="10"/>
  <c r="G23" i="16"/>
  <c r="B3" i="14"/>
  <c r="B3" i="13"/>
  <c r="B106" i="13"/>
  <c r="B3" i="12"/>
  <c r="B3" i="11"/>
  <c r="B55" i="11"/>
  <c r="G4" i="11"/>
  <c r="G4" i="14"/>
  <c r="B4" i="11"/>
  <c r="B4" i="13"/>
  <c r="B215" i="13"/>
  <c r="I3" i="12"/>
  <c r="F111" i="13"/>
  <c r="F126" i="13" s="1"/>
  <c r="E79" i="13"/>
  <c r="I76" i="13"/>
  <c r="H76" i="13"/>
  <c r="B76" i="13"/>
  <c r="E78" i="13"/>
  <c r="B78" i="13"/>
  <c r="G39" i="13"/>
  <c r="F39" i="13"/>
  <c r="G41" i="13"/>
  <c r="G20" i="12"/>
  <c r="F20" i="12"/>
  <c r="G22" i="12"/>
  <c r="G23" i="11"/>
  <c r="F23" i="11"/>
  <c r="G25" i="11"/>
  <c r="G88" i="13"/>
  <c r="G94" i="13"/>
  <c r="G20" i="10"/>
  <c r="G96" i="13"/>
  <c r="G19" i="10" s="1"/>
  <c r="I20" i="10" s="1"/>
  <c r="G11" i="14"/>
  <c r="G13" i="14"/>
  <c r="G83" i="13"/>
  <c r="G201" i="13"/>
  <c r="G202" i="13"/>
  <c r="G196" i="13" s="1"/>
  <c r="I214" i="13"/>
  <c r="D198" i="13"/>
  <c r="D197" i="13"/>
  <c r="D196" i="13"/>
  <c r="D195" i="13"/>
  <c r="G195" i="13"/>
  <c r="D194" i="13"/>
  <c r="D193" i="13"/>
  <c r="D192" i="13"/>
  <c r="D191" i="13"/>
  <c r="D190" i="13"/>
  <c r="D189" i="13"/>
  <c r="G189" i="13"/>
  <c r="D188" i="13"/>
  <c r="D187" i="13"/>
  <c r="D186" i="13"/>
  <c r="I164" i="13"/>
  <c r="I106" i="13"/>
  <c r="E127" i="13"/>
  <c r="I3" i="11"/>
  <c r="I55" i="11"/>
  <c r="I3" i="14"/>
  <c r="I3" i="13"/>
  <c r="I57" i="13"/>
  <c r="L38" i="13"/>
  <c r="G188" i="13"/>
  <c r="G192" i="13"/>
  <c r="G193" i="13"/>
  <c r="F123" i="13"/>
  <c r="F114" i="13"/>
  <c r="F122" i="13"/>
  <c r="F121" i="13"/>
  <c r="F119" i="13"/>
  <c r="F118" i="13"/>
  <c r="G74" i="11"/>
  <c r="G76" i="11"/>
  <c r="G22" i="10"/>
  <c r="H23" i="14"/>
  <c r="H26" i="14"/>
  <c r="G24" i="10" s="1"/>
  <c r="B57" i="13"/>
  <c r="G86" i="13"/>
  <c r="G43" i="13"/>
  <c r="G18" i="10"/>
  <c r="G24" i="12"/>
  <c r="G17" i="10"/>
  <c r="G16" i="10"/>
  <c r="G27" i="11"/>
  <c r="B4" i="12"/>
  <c r="B107" i="13"/>
  <c r="B165" i="13"/>
  <c r="B56" i="11"/>
  <c r="B4" i="14"/>
  <c r="G84" i="13"/>
  <c r="G82" i="13"/>
  <c r="G56" i="11"/>
  <c r="G4" i="13"/>
  <c r="B214" i="13"/>
  <c r="B164" i="13"/>
  <c r="G4" i="12"/>
  <c r="B58" i="13"/>
  <c r="G165" i="13"/>
  <c r="G215" i="13"/>
  <c r="G107" i="13"/>
  <c r="G58" i="13"/>
  <c r="H192" i="13" l="1"/>
  <c r="F120" i="13"/>
  <c r="F125" i="13"/>
  <c r="F117" i="13"/>
  <c r="F116" i="13"/>
  <c r="H195" i="13"/>
  <c r="H188" i="13"/>
  <c r="H196" i="13"/>
  <c r="H189" i="13"/>
  <c r="H193" i="13"/>
  <c r="I193" i="13" s="1"/>
  <c r="G186" i="13"/>
  <c r="G194" i="13"/>
  <c r="H194" i="13" s="1"/>
  <c r="I194" i="13" s="1"/>
  <c r="G191" i="13"/>
  <c r="H191" i="13" s="1"/>
  <c r="G197" i="13"/>
  <c r="H197" i="13" s="1"/>
  <c r="G187" i="13"/>
  <c r="H187" i="13" s="1"/>
  <c r="I187" i="13" s="1"/>
  <c r="G190" i="13"/>
  <c r="H190" i="13" s="1"/>
  <c r="G198" i="13"/>
  <c r="H198" i="13" s="1"/>
  <c r="I198" i="13" s="1"/>
  <c r="F124" i="13"/>
  <c r="F115" i="13"/>
  <c r="I195" i="13" l="1"/>
  <c r="I188" i="13"/>
  <c r="I190" i="13"/>
  <c r="H186" i="13"/>
  <c r="G199" i="13"/>
  <c r="G78" i="13" s="1"/>
  <c r="F127" i="13"/>
  <c r="I186" i="13" l="1"/>
  <c r="I199" i="13" s="1"/>
  <c r="H199" i="13"/>
  <c r="G79" i="13"/>
</calcChain>
</file>

<file path=xl/sharedStrings.xml><?xml version="1.0" encoding="utf-8"?>
<sst xmlns="http://schemas.openxmlformats.org/spreadsheetml/2006/main" count="421" uniqueCount="268">
  <si>
    <t>測定写真</t>
    <rPh sb="0" eb="2">
      <t>ソクテイ</t>
    </rPh>
    <rPh sb="2" eb="4">
      <t>シャシン</t>
    </rPh>
    <phoneticPr fontId="3"/>
  </si>
  <si>
    <t>熱効率グラフ</t>
    <rPh sb="0" eb="1">
      <t>ネツ</t>
    </rPh>
    <rPh sb="1" eb="3">
      <t>コウリツ</t>
    </rPh>
    <phoneticPr fontId="3"/>
  </si>
  <si>
    <t>型　　式</t>
    <rPh sb="0" eb="1">
      <t>カタ</t>
    </rPh>
    <rPh sb="3" eb="4">
      <t>シキ</t>
    </rPh>
    <phoneticPr fontId="3"/>
  </si>
  <si>
    <t>製造者名</t>
    <rPh sb="0" eb="2">
      <t>セイゾウ</t>
    </rPh>
    <rPh sb="2" eb="3">
      <t>シャ</t>
    </rPh>
    <rPh sb="3" eb="4">
      <t>メイ</t>
    </rPh>
    <phoneticPr fontId="3"/>
  </si>
  <si>
    <t>（℃）</t>
  </si>
  <si>
    <t>（㎏）</t>
  </si>
  <si>
    <t>立上りグラフ</t>
    <rPh sb="0" eb="2">
      <t>タチアガ</t>
    </rPh>
    <phoneticPr fontId="3"/>
  </si>
  <si>
    <t>食材写真</t>
    <rPh sb="0" eb="2">
      <t>ショクザイ</t>
    </rPh>
    <rPh sb="2" eb="4">
      <t>シャシン</t>
    </rPh>
    <phoneticPr fontId="3"/>
  </si>
  <si>
    <t>試験場所</t>
    <rPh sb="0" eb="2">
      <t>シケン</t>
    </rPh>
    <rPh sb="2" eb="4">
      <t>バショ</t>
    </rPh>
    <phoneticPr fontId="3"/>
  </si>
  <si>
    <t>電　　源</t>
    <rPh sb="0" eb="1">
      <t>デン</t>
    </rPh>
    <rPh sb="3" eb="4">
      <t>ミナモト</t>
    </rPh>
    <phoneticPr fontId="3"/>
  </si>
  <si>
    <t>加熱方式</t>
    <rPh sb="0" eb="2">
      <t>カネツ</t>
    </rPh>
    <rPh sb="2" eb="4">
      <t>ホウシキ</t>
    </rPh>
    <phoneticPr fontId="3"/>
  </si>
  <si>
    <t>機器の
主な仕様</t>
    <rPh sb="0" eb="2">
      <t>キキ</t>
    </rPh>
    <rPh sb="4" eb="5">
      <t>オモ</t>
    </rPh>
    <rPh sb="6" eb="8">
      <t>シヨウ</t>
    </rPh>
    <phoneticPr fontId="3"/>
  </si>
  <si>
    <t>（％）</t>
    <phoneticPr fontId="3"/>
  </si>
  <si>
    <t>1回目</t>
    <rPh sb="1" eb="3">
      <t>カイメ</t>
    </rPh>
    <phoneticPr fontId="3"/>
  </si>
  <si>
    <t>品　　目</t>
    <rPh sb="0" eb="1">
      <t>シナ</t>
    </rPh>
    <rPh sb="3" eb="4">
      <t>メ</t>
    </rPh>
    <phoneticPr fontId="3"/>
  </si>
  <si>
    <t>名　　称</t>
    <rPh sb="0" eb="1">
      <t>ナ</t>
    </rPh>
    <rPh sb="3" eb="4">
      <t>ショウ</t>
    </rPh>
    <phoneticPr fontId="3"/>
  </si>
  <si>
    <t>気圧(hPa)</t>
    <rPh sb="0" eb="1">
      <t>キ</t>
    </rPh>
    <rPh sb="1" eb="2">
      <t>アツ</t>
    </rPh>
    <phoneticPr fontId="3"/>
  </si>
  <si>
    <t>重量(kg)</t>
    <rPh sb="0" eb="2">
      <t>ジュウリョウ</t>
    </rPh>
    <phoneticPr fontId="3"/>
  </si>
  <si>
    <t>(kWh/回)</t>
    <rPh sb="5" eb="6">
      <t>カイ</t>
    </rPh>
    <phoneticPr fontId="3"/>
  </si>
  <si>
    <t>誤差</t>
    <rPh sb="0" eb="2">
      <t>ゴサ</t>
    </rPh>
    <phoneticPr fontId="3"/>
  </si>
  <si>
    <t>2回目</t>
    <rPh sb="1" eb="3">
      <t>カイメ</t>
    </rPh>
    <phoneticPr fontId="3"/>
  </si>
  <si>
    <t>作成日</t>
    <rPh sb="0" eb="2">
      <t>サクセイ</t>
    </rPh>
    <rPh sb="2" eb="3">
      <t>ニチ</t>
    </rPh>
    <phoneticPr fontId="3"/>
  </si>
  <si>
    <t>担当部署</t>
    <rPh sb="0" eb="2">
      <t>タントウ</t>
    </rPh>
    <rPh sb="2" eb="4">
      <t>ブショ</t>
    </rPh>
    <phoneticPr fontId="3"/>
  </si>
  <si>
    <t>試験期間</t>
    <rPh sb="0" eb="2">
      <t>シケン</t>
    </rPh>
    <rPh sb="2" eb="4">
      <t>キカン</t>
    </rPh>
    <phoneticPr fontId="3"/>
  </si>
  <si>
    <t>測定機器</t>
    <rPh sb="0" eb="2">
      <t>ソクテイ</t>
    </rPh>
    <rPh sb="2" eb="4">
      <t>キキ</t>
    </rPh>
    <phoneticPr fontId="3"/>
  </si>
  <si>
    <t>(D)×</t>
  </si>
  <si>
    <t>選択してください</t>
    <rPh sb="0" eb="2">
      <t>センタク</t>
    </rPh>
    <phoneticPr fontId="3"/>
  </si>
  <si>
    <t>内釜材質</t>
    <rPh sb="0" eb="1">
      <t>ウチ</t>
    </rPh>
    <rPh sb="1" eb="2">
      <t>カマ</t>
    </rPh>
    <rPh sb="2" eb="3">
      <t>ザイ</t>
    </rPh>
    <rPh sb="3" eb="4">
      <t>シツ</t>
    </rPh>
    <phoneticPr fontId="3"/>
  </si>
  <si>
    <t>(H)</t>
    <phoneticPr fontId="3"/>
  </si>
  <si>
    <t>試験日</t>
    <rPh sb="0" eb="3">
      <t>シケンビ</t>
    </rPh>
    <phoneticPr fontId="3"/>
  </si>
  <si>
    <t>室温(℃)</t>
    <phoneticPr fontId="3"/>
  </si>
  <si>
    <t>室温(℃)</t>
    <phoneticPr fontId="3"/>
  </si>
  <si>
    <t>（min）</t>
    <phoneticPr fontId="3"/>
  </si>
  <si>
    <r>
      <t>t</t>
    </r>
    <r>
      <rPr>
        <vertAlign val="subscript"/>
        <sz val="14"/>
        <rFont val="Century"/>
        <family val="1"/>
      </rPr>
      <t>s</t>
    </r>
    <phoneticPr fontId="3"/>
  </si>
  <si>
    <t>室温(℃)</t>
    <phoneticPr fontId="3"/>
  </si>
  <si>
    <t>特に規定しない。</t>
    <rPh sb="0" eb="1">
      <t>トク</t>
    </rPh>
    <rPh sb="2" eb="4">
      <t>キテイ</t>
    </rPh>
    <phoneticPr fontId="3"/>
  </si>
  <si>
    <t>①立上り時</t>
    <rPh sb="1" eb="3">
      <t>タチアガ</t>
    </rPh>
    <rPh sb="4" eb="5">
      <t>ジ</t>
    </rPh>
    <phoneticPr fontId="3"/>
  </si>
  <si>
    <t>②調理時</t>
    <rPh sb="1" eb="3">
      <t>チョウリ</t>
    </rPh>
    <rPh sb="3" eb="4">
      <t>ジ</t>
    </rPh>
    <phoneticPr fontId="3"/>
  </si>
  <si>
    <t>（kWh/回）</t>
    <rPh sb="5" eb="6">
      <t>カイ</t>
    </rPh>
    <phoneticPr fontId="3"/>
  </si>
  <si>
    <t>（回/日）</t>
    <rPh sb="1" eb="2">
      <t>カイ</t>
    </rPh>
    <rPh sb="3" eb="4">
      <t>ニチ</t>
    </rPh>
    <phoneticPr fontId="3"/>
  </si>
  <si>
    <t>（kWh/日）</t>
    <rPh sb="5" eb="6">
      <t>ニチ</t>
    </rPh>
    <phoneticPr fontId="3"/>
  </si>
  <si>
    <t>湿度(％)</t>
    <rPh sb="0" eb="1">
      <t>シツ</t>
    </rPh>
    <rPh sb="1" eb="2">
      <t>タビ</t>
    </rPh>
    <phoneticPr fontId="3"/>
  </si>
  <si>
    <r>
      <rPr>
        <i/>
        <sz val="10"/>
        <rFont val="Symbol"/>
        <family val="1"/>
        <charset val="2"/>
      </rPr>
      <t>q</t>
    </r>
    <r>
      <rPr>
        <vertAlign val="subscript"/>
        <sz val="10"/>
        <rFont val="Century"/>
        <family val="1"/>
      </rPr>
      <t>s</t>
    </r>
    <r>
      <rPr>
        <sz val="10"/>
        <rFont val="Century"/>
        <family val="1"/>
      </rPr>
      <t xml:space="preserve"> </t>
    </r>
    <r>
      <rPr>
        <sz val="10"/>
        <rFont val="ＭＳ Ｐゴシック"/>
        <family val="3"/>
        <charset val="128"/>
      </rPr>
      <t>=</t>
    </r>
    <phoneticPr fontId="3"/>
  </si>
  <si>
    <r>
      <rPr>
        <i/>
        <sz val="10"/>
        <rFont val="Century"/>
        <family val="1"/>
      </rPr>
      <t>C</t>
    </r>
    <r>
      <rPr>
        <sz val="10"/>
        <rFont val="Century"/>
        <family val="1"/>
      </rPr>
      <t xml:space="preserve"> </t>
    </r>
    <r>
      <rPr>
        <sz val="10"/>
        <rFont val="ＭＳ Ｐゴシック"/>
        <family val="3"/>
        <charset val="128"/>
      </rPr>
      <t xml:space="preserve">= </t>
    </r>
    <phoneticPr fontId="3"/>
  </si>
  <si>
    <r>
      <t>M</t>
    </r>
    <r>
      <rPr>
        <vertAlign val="subscript"/>
        <sz val="10"/>
        <rFont val="Century"/>
        <family val="1"/>
      </rPr>
      <t>s</t>
    </r>
    <r>
      <rPr>
        <sz val="10"/>
        <rFont val="ＭＳ Ｐゴシック"/>
        <family val="3"/>
        <charset val="128"/>
      </rPr>
      <t xml:space="preserve"> =</t>
    </r>
    <phoneticPr fontId="3"/>
  </si>
  <si>
    <r>
      <rPr>
        <i/>
        <sz val="10"/>
        <rFont val="Symbol"/>
        <family val="1"/>
        <charset val="2"/>
      </rPr>
      <t>q</t>
    </r>
    <r>
      <rPr>
        <vertAlign val="subscript"/>
        <sz val="10"/>
        <rFont val="Century"/>
        <family val="1"/>
      </rPr>
      <t>s</t>
    </r>
    <r>
      <rPr>
        <sz val="10"/>
        <rFont val="ＭＳ Ｐゴシック"/>
        <family val="3"/>
        <charset val="128"/>
      </rPr>
      <t xml:space="preserve"> = </t>
    </r>
    <phoneticPr fontId="3"/>
  </si>
  <si>
    <t>①立上り時</t>
    <phoneticPr fontId="3"/>
  </si>
  <si>
    <t>立上り性能</t>
    <rPh sb="0" eb="2">
      <t>タチアガ</t>
    </rPh>
    <rPh sb="3" eb="5">
      <t>セイノウ</t>
    </rPh>
    <phoneticPr fontId="3"/>
  </si>
  <si>
    <r>
      <t>M</t>
    </r>
    <r>
      <rPr>
        <vertAlign val="subscript"/>
        <sz val="10"/>
        <rFont val="Century"/>
        <family val="1"/>
      </rPr>
      <t xml:space="preserve">s </t>
    </r>
    <r>
      <rPr>
        <sz val="10"/>
        <rFont val="ＭＳ Ｐゴシック"/>
        <family val="3"/>
        <charset val="128"/>
      </rPr>
      <t>: 加熱に用いる水の重量[kg]</t>
    </r>
    <phoneticPr fontId="3"/>
  </si>
  <si>
    <r>
      <t>q</t>
    </r>
    <r>
      <rPr>
        <vertAlign val="subscript"/>
        <sz val="10"/>
        <rFont val="Century"/>
        <family val="1"/>
      </rPr>
      <t xml:space="preserve">s </t>
    </r>
    <r>
      <rPr>
        <sz val="10"/>
        <rFont val="ＭＳ Ｐゴシック"/>
        <family val="3"/>
        <charset val="128"/>
      </rPr>
      <t>: 加熱に用いる水の初温[℃]</t>
    </r>
    <phoneticPr fontId="3"/>
  </si>
  <si>
    <r>
      <t>t</t>
    </r>
    <r>
      <rPr>
        <vertAlign val="subscript"/>
        <sz val="10"/>
        <rFont val="Century"/>
        <family val="1"/>
      </rPr>
      <t xml:space="preserve">s </t>
    </r>
    <r>
      <rPr>
        <sz val="10"/>
        <rFont val="ＭＳ Ｐゴシック"/>
        <family val="3"/>
        <charset val="128"/>
      </rPr>
      <t>: 立上り性能[s/kg ℃]</t>
    </r>
    <phoneticPr fontId="3"/>
  </si>
  <si>
    <t>（kW）</t>
    <phoneticPr fontId="3"/>
  </si>
  <si>
    <r>
      <t>T</t>
    </r>
    <r>
      <rPr>
        <vertAlign val="subscript"/>
        <sz val="10"/>
        <rFont val="Century"/>
        <family val="1"/>
      </rPr>
      <t>1</t>
    </r>
    <r>
      <rPr>
        <sz val="10"/>
        <rFont val="ＭＳ Ｐゴシック"/>
        <family val="3"/>
        <charset val="128"/>
      </rPr>
      <t xml:space="preserve"> = </t>
    </r>
    <phoneticPr fontId="3"/>
  </si>
  <si>
    <r>
      <t>T</t>
    </r>
    <r>
      <rPr>
        <vertAlign val="subscript"/>
        <sz val="10"/>
        <rFont val="Century"/>
        <family val="1"/>
      </rPr>
      <t>3</t>
    </r>
    <r>
      <rPr>
        <sz val="10"/>
        <rFont val="ＭＳ Ｐゴシック"/>
        <family val="3"/>
        <charset val="128"/>
      </rPr>
      <t xml:space="preserve"> = </t>
    </r>
    <phoneticPr fontId="3"/>
  </si>
  <si>
    <r>
      <t>V</t>
    </r>
    <r>
      <rPr>
        <vertAlign val="subscript"/>
        <sz val="10"/>
        <rFont val="Century"/>
        <family val="1"/>
      </rPr>
      <t>m</t>
    </r>
    <r>
      <rPr>
        <sz val="10"/>
        <rFont val="ＭＳ Ｐゴシック"/>
        <family val="3"/>
        <charset val="128"/>
      </rPr>
      <t xml:space="preserve"> =</t>
    </r>
    <phoneticPr fontId="3"/>
  </si>
  <si>
    <t>規定なし</t>
    <rPh sb="0" eb="2">
      <t>キテイ</t>
    </rPh>
    <phoneticPr fontId="3"/>
  </si>
  <si>
    <t>③待機時</t>
    <rPh sb="1" eb="3">
      <t>タイキ</t>
    </rPh>
    <rPh sb="3" eb="4">
      <t>ジ</t>
    </rPh>
    <phoneticPr fontId="3"/>
  </si>
  <si>
    <t>②調理時</t>
    <phoneticPr fontId="3"/>
  </si>
  <si>
    <t>③待機時</t>
    <phoneticPr fontId="3"/>
  </si>
  <si>
    <t>200g/食の
けんちん汁</t>
    <rPh sb="5" eb="6">
      <t>ショク</t>
    </rPh>
    <rPh sb="12" eb="13">
      <t>ジル</t>
    </rPh>
    <phoneticPr fontId="3"/>
  </si>
  <si>
    <t>（小数点以下1位）</t>
    <rPh sb="1" eb="4">
      <t>ショウスウテン</t>
    </rPh>
    <rPh sb="4" eb="6">
      <t>イカ</t>
    </rPh>
    <rPh sb="7" eb="8">
      <t>イ</t>
    </rPh>
    <phoneticPr fontId="3"/>
  </si>
  <si>
    <t>（小数点以下2位）</t>
    <rPh sb="1" eb="4">
      <t>ショウスウテン</t>
    </rPh>
    <rPh sb="4" eb="6">
      <t>イカ</t>
    </rPh>
    <rPh sb="7" eb="8">
      <t>イ</t>
    </rPh>
    <phoneticPr fontId="3"/>
  </si>
  <si>
    <r>
      <rPr>
        <i/>
        <sz val="10"/>
        <rFont val="Century"/>
        <family val="1"/>
      </rPr>
      <t>T</t>
    </r>
    <r>
      <rPr>
        <vertAlign val="subscript"/>
        <sz val="10"/>
        <rFont val="Century"/>
        <family val="1"/>
      </rPr>
      <t>g</t>
    </r>
    <r>
      <rPr>
        <sz val="10"/>
        <rFont val="Century"/>
        <family val="1"/>
      </rPr>
      <t xml:space="preserve"> </t>
    </r>
    <r>
      <rPr>
        <sz val="10"/>
        <rFont val="ＭＳ Ｐゴシック"/>
        <family val="3"/>
        <charset val="128"/>
      </rPr>
      <t xml:space="preserve">= </t>
    </r>
    <phoneticPr fontId="3"/>
  </si>
  <si>
    <r>
      <t>V</t>
    </r>
    <r>
      <rPr>
        <vertAlign val="subscript"/>
        <sz val="10"/>
        <rFont val="Century"/>
        <family val="1"/>
      </rPr>
      <t>m</t>
    </r>
    <r>
      <rPr>
        <sz val="10"/>
        <rFont val="ＭＳ Ｐゴシック"/>
        <family val="3"/>
        <charset val="128"/>
      </rPr>
      <t xml:space="preserve"> ：最大調理量［食/回］</t>
    </r>
    <rPh sb="4" eb="6">
      <t>サイダイ</t>
    </rPh>
    <rPh sb="6" eb="8">
      <t>チョウリ</t>
    </rPh>
    <rPh sb="8" eb="9">
      <t>リョウ</t>
    </rPh>
    <rPh sb="10" eb="11">
      <t>ショク</t>
    </rPh>
    <rPh sb="12" eb="13">
      <t>カイ</t>
    </rPh>
    <phoneticPr fontId="3"/>
  </si>
  <si>
    <t>（食/回）</t>
    <rPh sb="1" eb="2">
      <t>ショク</t>
    </rPh>
    <rPh sb="3" eb="4">
      <t>カイ</t>
    </rPh>
    <phoneticPr fontId="3"/>
  </si>
  <si>
    <t>（整数）</t>
    <rPh sb="1" eb="2">
      <t>タダシ</t>
    </rPh>
    <rPh sb="2" eb="3">
      <t>カズ</t>
    </rPh>
    <phoneticPr fontId="3"/>
  </si>
  <si>
    <t>［g］</t>
    <phoneticPr fontId="3"/>
  </si>
  <si>
    <t>[℃]</t>
    <phoneticPr fontId="3"/>
  </si>
  <si>
    <t>ごま油</t>
  </si>
  <si>
    <t>(食/回)</t>
    <rPh sb="1" eb="2">
      <t>ショク</t>
    </rPh>
    <rPh sb="3" eb="4">
      <t>カイ</t>
    </rPh>
    <phoneticPr fontId="3"/>
  </si>
  <si>
    <r>
      <t>P</t>
    </r>
    <r>
      <rPr>
        <vertAlign val="subscript"/>
        <sz val="10"/>
        <rFont val="Century"/>
        <family val="1"/>
      </rPr>
      <t>4</t>
    </r>
    <r>
      <rPr>
        <vertAlign val="subscript"/>
        <sz val="10"/>
        <rFont val="ＭＳ Ｐ明朝"/>
        <family val="1"/>
        <charset val="128"/>
      </rPr>
      <t>　</t>
    </r>
    <r>
      <rPr>
        <sz val="10"/>
        <rFont val="ＭＳ Ｐゴシック"/>
        <family val="3"/>
        <charset val="128"/>
      </rPr>
      <t>平均値</t>
    </r>
    <r>
      <rPr>
        <sz val="10"/>
        <rFont val="Century"/>
        <family val="1"/>
      </rPr>
      <t xml:space="preserve"> </t>
    </r>
    <r>
      <rPr>
        <sz val="10"/>
        <rFont val="ＭＳ Ｐゴシック"/>
        <family val="3"/>
        <charset val="128"/>
      </rPr>
      <t>=</t>
    </r>
    <rPh sb="3" eb="6">
      <t>ヘイキンチ</t>
    </rPh>
    <phoneticPr fontId="3"/>
  </si>
  <si>
    <t>（小数点以下3位）</t>
    <rPh sb="1" eb="4">
      <t>ショウスウテン</t>
    </rPh>
    <rPh sb="4" eb="6">
      <t>イカ</t>
    </rPh>
    <rPh sb="7" eb="8">
      <t>イ</t>
    </rPh>
    <phoneticPr fontId="3"/>
  </si>
  <si>
    <t xml:space="preserve">煮込み時間 = </t>
    <rPh sb="0" eb="2">
      <t>ニコ</t>
    </rPh>
    <rPh sb="3" eb="4">
      <t>ジ</t>
    </rPh>
    <rPh sb="4" eb="5">
      <t>カン</t>
    </rPh>
    <phoneticPr fontId="3"/>
  </si>
  <si>
    <t>～</t>
    <phoneticPr fontId="3"/>
  </si>
  <si>
    <r>
      <t>20</t>
    </r>
    <r>
      <rPr>
        <vertAlign val="subscript"/>
        <sz val="10"/>
        <rFont val="Century"/>
        <family val="1"/>
      </rPr>
      <t xml:space="preserve"> </t>
    </r>
    <r>
      <rPr>
        <sz val="10"/>
        <rFont val="ＭＳ Ｐゴシック"/>
        <family val="3"/>
        <charset val="128"/>
      </rPr>
      <t>：煮込み時間［min］</t>
    </r>
    <rPh sb="4" eb="6">
      <t>ニコ</t>
    </rPh>
    <rPh sb="7" eb="9">
      <t>ジカン</t>
    </rPh>
    <phoneticPr fontId="3"/>
  </si>
  <si>
    <r>
      <t>6</t>
    </r>
    <r>
      <rPr>
        <sz val="10"/>
        <rFont val="ＭＳ Ｐゴシック"/>
        <family val="3"/>
        <charset val="128"/>
      </rPr>
      <t>　：炒め時間［min］</t>
    </r>
    <rPh sb="3" eb="4">
      <t>イタ</t>
    </rPh>
    <rPh sb="5" eb="7">
      <t>ジカン</t>
    </rPh>
    <phoneticPr fontId="3"/>
  </si>
  <si>
    <t>(W)×</t>
    <phoneticPr fontId="3"/>
  </si>
  <si>
    <t>重量</t>
    <rPh sb="0" eb="2">
      <t>ジュウリョウ</t>
    </rPh>
    <phoneticPr fontId="3"/>
  </si>
  <si>
    <t>(℃）</t>
    <phoneticPr fontId="3"/>
  </si>
  <si>
    <t>けんちん汁の標準調理工程</t>
  </si>
  <si>
    <r>
      <rPr>
        <i/>
        <sz val="10"/>
        <rFont val="Symbol"/>
        <family val="1"/>
        <charset val="2"/>
      </rPr>
      <t>q</t>
    </r>
    <r>
      <rPr>
        <vertAlign val="subscript"/>
        <sz val="10"/>
        <rFont val="Century"/>
        <family val="1"/>
      </rPr>
      <t>w</t>
    </r>
    <r>
      <rPr>
        <sz val="10"/>
        <rFont val="ＭＳ Ｐゴシック"/>
        <family val="3"/>
        <charset val="128"/>
      </rPr>
      <t>　：試験に用いる水の温度[℃]</t>
    </r>
    <phoneticPr fontId="3"/>
  </si>
  <si>
    <r>
      <rPr>
        <i/>
        <sz val="10"/>
        <rFont val="Symbol"/>
        <family val="1"/>
        <charset val="2"/>
      </rPr>
      <t>q</t>
    </r>
    <r>
      <rPr>
        <vertAlign val="subscript"/>
        <sz val="10"/>
        <rFont val="Century"/>
        <family val="1"/>
      </rPr>
      <t>w</t>
    </r>
    <r>
      <rPr>
        <vertAlign val="subscript"/>
        <sz val="10"/>
        <rFont val="ＭＳ Ｐゴシック"/>
        <family val="3"/>
        <charset val="128"/>
      </rPr>
      <t>　</t>
    </r>
    <r>
      <rPr>
        <sz val="10"/>
        <rFont val="ＭＳ Ｐゴシック"/>
        <family val="3"/>
        <charset val="128"/>
      </rPr>
      <t>：試験に用いる水の温度[℃]</t>
    </r>
    <phoneticPr fontId="3"/>
  </si>
  <si>
    <t>[cal/g ℃]</t>
    <phoneticPr fontId="3"/>
  </si>
  <si>
    <r>
      <rPr>
        <sz val="9"/>
        <rFont val="HGP行書体"/>
        <family val="4"/>
        <charset val="128"/>
      </rPr>
      <t>w</t>
    </r>
    <r>
      <rPr>
        <vertAlign val="subscript"/>
        <sz val="9"/>
        <rFont val="Century"/>
        <family val="1"/>
      </rPr>
      <t>w</t>
    </r>
    <r>
      <rPr>
        <sz val="9"/>
        <rFont val="ＭＳ Ｐゴシック"/>
        <family val="3"/>
        <charset val="128"/>
      </rPr>
      <t>×</t>
    </r>
    <r>
      <rPr>
        <i/>
        <sz val="9"/>
        <rFont val="Century"/>
        <family val="1"/>
      </rPr>
      <t>V</t>
    </r>
    <r>
      <rPr>
        <vertAlign val="subscript"/>
        <sz val="9"/>
        <rFont val="Century"/>
        <family val="1"/>
      </rPr>
      <t>m</t>
    </r>
    <phoneticPr fontId="3"/>
  </si>
  <si>
    <t>（g）</t>
    <phoneticPr fontId="3"/>
  </si>
  <si>
    <t xml:space="preserve">炒め時間 = </t>
    <rPh sb="0" eb="1">
      <t>イタ</t>
    </rPh>
    <rPh sb="2" eb="3">
      <t>ジ</t>
    </rPh>
    <rPh sb="3" eb="4">
      <t>カン</t>
    </rPh>
    <phoneticPr fontId="3"/>
  </si>
  <si>
    <t>室温(℃)</t>
  </si>
  <si>
    <t>湿度(%)</t>
    <rPh sb="0" eb="1">
      <t>シツ</t>
    </rPh>
    <rPh sb="1" eb="2">
      <t>タビ</t>
    </rPh>
    <phoneticPr fontId="3"/>
  </si>
  <si>
    <r>
      <t>q</t>
    </r>
    <r>
      <rPr>
        <vertAlign val="subscript"/>
        <sz val="10"/>
        <rFont val="Century"/>
        <family val="1"/>
      </rPr>
      <t xml:space="preserve">s </t>
    </r>
    <r>
      <rPr>
        <sz val="10"/>
        <rFont val="ＭＳ Ｐゴシック"/>
        <family val="3"/>
        <charset val="128"/>
      </rPr>
      <t>: 加熱に用いる水の初温[℃]</t>
    </r>
    <phoneticPr fontId="3"/>
  </si>
  <si>
    <r>
      <t>M</t>
    </r>
    <r>
      <rPr>
        <vertAlign val="subscript"/>
        <sz val="10"/>
        <rFont val="Century"/>
        <family val="1"/>
      </rPr>
      <t xml:space="preserve">s </t>
    </r>
    <r>
      <rPr>
        <sz val="10"/>
        <rFont val="ＭＳ Ｐゴシック"/>
        <family val="3"/>
        <charset val="128"/>
      </rPr>
      <t>: 加熱に用いる水の重量[kg]</t>
    </r>
    <phoneticPr fontId="3"/>
  </si>
  <si>
    <r>
      <t>h</t>
    </r>
    <r>
      <rPr>
        <vertAlign val="subscript"/>
        <sz val="14"/>
        <rFont val="Century"/>
        <family val="1"/>
      </rPr>
      <t>s</t>
    </r>
    <r>
      <rPr>
        <sz val="14"/>
        <rFont val="ＭＳ Ｐゴシック"/>
        <family val="3"/>
        <charset val="128"/>
      </rPr>
      <t xml:space="preserve"> </t>
    </r>
    <r>
      <rPr>
        <sz val="10"/>
        <rFont val="ＭＳ Ｐゴシック"/>
        <family val="3"/>
        <charset val="128"/>
      </rPr>
      <t>平均値</t>
    </r>
    <r>
      <rPr>
        <sz val="14"/>
        <rFont val="ＭＳ Ｐゴシック"/>
        <family val="3"/>
        <charset val="128"/>
      </rPr>
      <t xml:space="preserve"> = </t>
    </r>
    <rPh sb="3" eb="6">
      <t>ヘイキンチ</t>
    </rPh>
    <phoneticPr fontId="3"/>
  </si>
  <si>
    <r>
      <t>P</t>
    </r>
    <r>
      <rPr>
        <vertAlign val="subscript"/>
        <sz val="10"/>
        <rFont val="Century"/>
        <family val="1"/>
      </rPr>
      <t>1</t>
    </r>
    <r>
      <rPr>
        <sz val="10"/>
        <rFont val="ＭＳ Ｐゴシック"/>
        <family val="3"/>
        <charset val="128"/>
      </rPr>
      <t xml:space="preserve"> = </t>
    </r>
    <phoneticPr fontId="3"/>
  </si>
  <si>
    <t>試験機器の入力調整値=</t>
    <rPh sb="0" eb="2">
      <t>シケン</t>
    </rPh>
    <rPh sb="2" eb="4">
      <t>キキ</t>
    </rPh>
    <rPh sb="5" eb="7">
      <t>ニュウリョク</t>
    </rPh>
    <rPh sb="7" eb="10">
      <t>チョウセイチ</t>
    </rPh>
    <phoneticPr fontId="3"/>
  </si>
  <si>
    <t>合　　　　計</t>
    <rPh sb="0" eb="1">
      <t>ゴウ</t>
    </rPh>
    <rPh sb="5" eb="6">
      <t>ケイ</t>
    </rPh>
    <phoneticPr fontId="3"/>
  </si>
  <si>
    <t>合　　　　　計</t>
    <rPh sb="0" eb="1">
      <t>ゴウ</t>
    </rPh>
    <rPh sb="6" eb="7">
      <t>ケイ</t>
    </rPh>
    <phoneticPr fontId="3"/>
  </si>
  <si>
    <r>
      <t>h</t>
    </r>
    <r>
      <rPr>
        <vertAlign val="subscript"/>
        <sz val="14"/>
        <rFont val="Century"/>
        <family val="1"/>
      </rPr>
      <t>s</t>
    </r>
    <phoneticPr fontId="3"/>
  </si>
  <si>
    <r>
      <t>q</t>
    </r>
    <r>
      <rPr>
        <vertAlign val="subscript"/>
        <sz val="10"/>
        <rFont val="Century"/>
        <family val="1"/>
      </rPr>
      <t xml:space="preserve">f </t>
    </r>
    <r>
      <rPr>
        <sz val="10"/>
        <rFont val="ＭＳ Ｐゴシック"/>
        <family val="3"/>
        <charset val="128"/>
      </rPr>
      <t>: 加熱された水の最終温度[℃]</t>
    </r>
    <phoneticPr fontId="3"/>
  </si>
  <si>
    <t>（㎏）</t>
    <phoneticPr fontId="3"/>
  </si>
  <si>
    <t>（℃）</t>
    <phoneticPr fontId="3"/>
  </si>
  <si>
    <t>（kWh）</t>
    <phoneticPr fontId="3"/>
  </si>
  <si>
    <t>（％）</t>
    <phoneticPr fontId="3"/>
  </si>
  <si>
    <t>（min）</t>
    <phoneticPr fontId="3"/>
  </si>
  <si>
    <t>（s/kg℃）</t>
    <phoneticPr fontId="3"/>
  </si>
  <si>
    <r>
      <rPr>
        <i/>
        <sz val="10"/>
        <rFont val="Century"/>
        <family val="1"/>
      </rPr>
      <t>M</t>
    </r>
    <r>
      <rPr>
        <vertAlign val="subscript"/>
        <sz val="10"/>
        <rFont val="Century"/>
        <family val="1"/>
      </rPr>
      <t>s</t>
    </r>
    <r>
      <rPr>
        <i/>
        <sz val="10"/>
        <rFont val="Century"/>
        <family val="1"/>
      </rPr>
      <t xml:space="preserve"> </t>
    </r>
    <r>
      <rPr>
        <sz val="10"/>
        <rFont val="ＭＳ Ｐゴシック"/>
        <family val="3"/>
        <charset val="128"/>
      </rPr>
      <t xml:space="preserve">= </t>
    </r>
    <phoneticPr fontId="3"/>
  </si>
  <si>
    <t>（kW）</t>
    <phoneticPr fontId="3"/>
  </si>
  <si>
    <t>（min）</t>
    <phoneticPr fontId="3"/>
  </si>
  <si>
    <t>(min)</t>
    <phoneticPr fontId="3"/>
  </si>
  <si>
    <t>(kWh)</t>
    <phoneticPr fontId="3"/>
  </si>
  <si>
    <t>(kW)</t>
    <phoneticPr fontId="3"/>
  </si>
  <si>
    <r>
      <t>P</t>
    </r>
    <r>
      <rPr>
        <vertAlign val="subscript"/>
        <sz val="10"/>
        <rFont val="Century"/>
        <family val="1"/>
      </rPr>
      <t xml:space="preserve">t </t>
    </r>
    <r>
      <rPr>
        <sz val="10"/>
        <rFont val="ＭＳ Ｐゴシック"/>
        <family val="3"/>
        <charset val="128"/>
      </rPr>
      <t>: 消費電力量[kWh]</t>
    </r>
    <phoneticPr fontId="3"/>
  </si>
  <si>
    <r>
      <t>P</t>
    </r>
    <r>
      <rPr>
        <vertAlign val="subscript"/>
        <sz val="10"/>
        <rFont val="Century"/>
        <family val="1"/>
      </rPr>
      <t>c</t>
    </r>
    <r>
      <rPr>
        <sz val="10"/>
        <rFont val="Century"/>
        <family val="1"/>
      </rPr>
      <t xml:space="preserve"> </t>
    </r>
    <r>
      <rPr>
        <sz val="10"/>
        <rFont val="ＭＳ Ｐゴシック"/>
        <family val="3"/>
        <charset val="128"/>
      </rPr>
      <t>＝</t>
    </r>
    <phoneticPr fontId="3"/>
  </si>
  <si>
    <r>
      <rPr>
        <i/>
        <sz val="10"/>
        <rFont val="Century"/>
        <family val="1"/>
      </rPr>
      <t>P</t>
    </r>
    <r>
      <rPr>
        <vertAlign val="subscript"/>
        <sz val="10"/>
        <rFont val="Century"/>
        <family val="1"/>
      </rPr>
      <t xml:space="preserve">c </t>
    </r>
    <r>
      <rPr>
        <sz val="10"/>
        <rFont val="ＭＳ Ｐゴシック"/>
        <family val="3"/>
        <charset val="128"/>
      </rPr>
      <t>: 消費電力量[kWh/回]</t>
    </r>
    <phoneticPr fontId="3"/>
  </si>
  <si>
    <r>
      <t>h</t>
    </r>
    <r>
      <rPr>
        <vertAlign val="subscript"/>
        <sz val="10"/>
        <rFont val="Century"/>
        <family val="1"/>
      </rPr>
      <t xml:space="preserve">s </t>
    </r>
    <r>
      <rPr>
        <sz val="10"/>
        <rFont val="ＭＳ Ｐゴシック"/>
        <family val="3"/>
        <charset val="128"/>
      </rPr>
      <t>: 立上り時熱効率［%］</t>
    </r>
    <rPh sb="5" eb="7">
      <t>タチアガ</t>
    </rPh>
    <rPh sb="8" eb="9">
      <t>ジ</t>
    </rPh>
    <rPh sb="9" eb="10">
      <t>ネツ</t>
    </rPh>
    <rPh sb="10" eb="12">
      <t>コウリツ</t>
    </rPh>
    <phoneticPr fontId="3"/>
  </si>
  <si>
    <t>（kJ/kg℃）</t>
    <phoneticPr fontId="3"/>
  </si>
  <si>
    <r>
      <t>t</t>
    </r>
    <r>
      <rPr>
        <vertAlign val="subscript"/>
        <sz val="14"/>
        <rFont val="Century"/>
        <family val="1"/>
      </rPr>
      <t xml:space="preserve">s </t>
    </r>
    <r>
      <rPr>
        <sz val="10"/>
        <rFont val="ＭＳ Ｐゴシック"/>
        <family val="3"/>
        <charset val="128"/>
      </rPr>
      <t>平均値</t>
    </r>
    <r>
      <rPr>
        <sz val="14"/>
        <rFont val="Century"/>
        <family val="1"/>
      </rPr>
      <t xml:space="preserve"> </t>
    </r>
    <r>
      <rPr>
        <sz val="14"/>
        <rFont val="ＭＳ Ｐゴシック"/>
        <family val="3"/>
        <charset val="128"/>
      </rPr>
      <t>=</t>
    </r>
    <rPh sb="3" eb="6">
      <t>ヘイキンチ</t>
    </rPh>
    <phoneticPr fontId="3"/>
  </si>
  <si>
    <t>（整数）</t>
    <rPh sb="1" eb="3">
      <t>セイスウ</t>
    </rPh>
    <phoneticPr fontId="3"/>
  </si>
  <si>
    <r>
      <rPr>
        <sz val="10"/>
        <rFont val="ＭＳ Ｐゴシック"/>
        <family val="3"/>
        <charset val="128"/>
      </rPr>
      <t>測定時間 =</t>
    </r>
    <r>
      <rPr>
        <sz val="10"/>
        <rFont val="ＭＳ Ｐゴシック"/>
        <family val="3"/>
        <charset val="128"/>
      </rPr>
      <t xml:space="preserve"> </t>
    </r>
    <phoneticPr fontId="3"/>
  </si>
  <si>
    <t>消費電力量 =</t>
    <phoneticPr fontId="3"/>
  </si>
  <si>
    <t>調理試験写真</t>
    <rPh sb="0" eb="2">
      <t>チョウリ</t>
    </rPh>
    <rPh sb="2" eb="4">
      <t>シケン</t>
    </rPh>
    <rPh sb="4" eb="6">
      <t>シャシン</t>
    </rPh>
    <phoneticPr fontId="3"/>
  </si>
  <si>
    <t>調理回数を想定した日あたり消費電力量の計算をする。</t>
    <rPh sb="0" eb="2">
      <t>チョウリ</t>
    </rPh>
    <rPh sb="2" eb="4">
      <t>カイスウ</t>
    </rPh>
    <rPh sb="5" eb="7">
      <t>ソウテイ</t>
    </rPh>
    <rPh sb="9" eb="10">
      <t>ヒ</t>
    </rPh>
    <rPh sb="13" eb="15">
      <t>ショウヒ</t>
    </rPh>
    <rPh sb="15" eb="17">
      <t>デンリョク</t>
    </rPh>
    <rPh sb="17" eb="18">
      <t>リョウ</t>
    </rPh>
    <rPh sb="19" eb="21">
      <t>ケイサン</t>
    </rPh>
    <phoneticPr fontId="3"/>
  </si>
  <si>
    <r>
      <t>T</t>
    </r>
    <r>
      <rPr>
        <vertAlign val="subscript"/>
        <sz val="14"/>
        <rFont val="Century"/>
        <family val="1"/>
      </rPr>
      <t>c</t>
    </r>
    <phoneticPr fontId="3"/>
  </si>
  <si>
    <t>(min/回)</t>
    <rPh sb="5" eb="6">
      <t>カイ</t>
    </rPh>
    <phoneticPr fontId="3"/>
  </si>
  <si>
    <t>(s/kg℃）</t>
    <phoneticPr fontId="3"/>
  </si>
  <si>
    <r>
      <t>V</t>
    </r>
    <r>
      <rPr>
        <vertAlign val="subscript"/>
        <sz val="10"/>
        <rFont val="Century"/>
        <family val="1"/>
      </rPr>
      <t>m</t>
    </r>
    <r>
      <rPr>
        <sz val="10"/>
        <rFont val="ＭＳ Ｐゴシック"/>
        <family val="3"/>
        <charset val="128"/>
      </rPr>
      <t xml:space="preserve"> ：最大調理量［食/回］</t>
    </r>
    <rPh sb="4" eb="6">
      <t>サイダイ</t>
    </rPh>
    <rPh sb="6" eb="8">
      <t>チョウリ</t>
    </rPh>
    <rPh sb="8" eb="9">
      <t>リョウ</t>
    </rPh>
    <rPh sb="10" eb="11">
      <t>ショク</t>
    </rPh>
    <rPh sb="12" eb="13">
      <t>カイ</t>
    </rPh>
    <phoneticPr fontId="3"/>
  </si>
  <si>
    <r>
      <t>V</t>
    </r>
    <r>
      <rPr>
        <vertAlign val="subscript"/>
        <sz val="14"/>
        <rFont val="Century"/>
        <family val="1"/>
      </rPr>
      <t>m</t>
    </r>
    <r>
      <rPr>
        <sz val="10"/>
        <rFont val="ＭＳ Ｐゴシック"/>
        <family val="3"/>
        <charset val="128"/>
      </rPr>
      <t xml:space="preserve"> </t>
    </r>
    <r>
      <rPr>
        <sz val="14"/>
        <rFont val="ＭＳ Ｐゴシック"/>
        <family val="3"/>
        <charset val="128"/>
      </rPr>
      <t xml:space="preserve">= </t>
    </r>
    <phoneticPr fontId="3"/>
  </si>
  <si>
    <r>
      <rPr>
        <i/>
        <sz val="10"/>
        <rFont val="Symbol"/>
        <family val="1"/>
        <charset val="2"/>
      </rPr>
      <t>q</t>
    </r>
    <r>
      <rPr>
        <vertAlign val="subscript"/>
        <sz val="10"/>
        <rFont val="Century"/>
        <family val="1"/>
      </rPr>
      <t>w</t>
    </r>
    <r>
      <rPr>
        <sz val="10"/>
        <rFont val="ＭＳ Ｐゴシック"/>
        <family val="3"/>
        <charset val="128"/>
      </rPr>
      <t xml:space="preserve"> </t>
    </r>
    <r>
      <rPr>
        <sz val="10"/>
        <rFont val="ＭＳ Ｐゴシック"/>
        <family val="3"/>
        <charset val="128"/>
      </rPr>
      <t>=</t>
    </r>
    <phoneticPr fontId="3"/>
  </si>
  <si>
    <r>
      <t>P</t>
    </r>
    <r>
      <rPr>
        <vertAlign val="subscript"/>
        <sz val="10"/>
        <rFont val="Century"/>
        <family val="1"/>
      </rPr>
      <t>3</t>
    </r>
    <r>
      <rPr>
        <sz val="10"/>
        <rFont val="Century"/>
        <family val="1"/>
      </rPr>
      <t xml:space="preserve"> </t>
    </r>
    <r>
      <rPr>
        <sz val="10"/>
        <rFont val="ＭＳ Ｐゴシック"/>
        <family val="3"/>
        <charset val="128"/>
      </rPr>
      <t xml:space="preserve">= </t>
    </r>
    <phoneticPr fontId="3"/>
  </si>
  <si>
    <r>
      <t>P</t>
    </r>
    <r>
      <rPr>
        <vertAlign val="subscript"/>
        <sz val="10"/>
        <rFont val="Century"/>
        <family val="1"/>
      </rPr>
      <t>2</t>
    </r>
    <r>
      <rPr>
        <sz val="10"/>
        <rFont val="Century"/>
        <family val="1"/>
      </rPr>
      <t xml:space="preserve"> </t>
    </r>
    <r>
      <rPr>
        <sz val="10"/>
        <rFont val="ＭＳ Ｐゴシック"/>
        <family val="3"/>
        <charset val="128"/>
      </rPr>
      <t xml:space="preserve">= </t>
    </r>
    <phoneticPr fontId="3"/>
  </si>
  <si>
    <r>
      <t>P</t>
    </r>
    <r>
      <rPr>
        <vertAlign val="subscript"/>
        <sz val="10"/>
        <rFont val="Century"/>
        <family val="1"/>
      </rPr>
      <t>1</t>
    </r>
    <r>
      <rPr>
        <sz val="10"/>
        <rFont val="Century"/>
        <family val="1"/>
      </rPr>
      <t xml:space="preserve"> </t>
    </r>
    <r>
      <rPr>
        <sz val="10"/>
        <rFont val="ＭＳ Ｐゴシック"/>
        <family val="3"/>
        <charset val="128"/>
      </rPr>
      <t xml:space="preserve">= </t>
    </r>
    <phoneticPr fontId="3"/>
  </si>
  <si>
    <r>
      <t>P</t>
    </r>
    <r>
      <rPr>
        <vertAlign val="subscript"/>
        <sz val="10"/>
        <rFont val="Century"/>
        <family val="1"/>
      </rPr>
      <t>4</t>
    </r>
    <r>
      <rPr>
        <sz val="10"/>
        <rFont val="Century"/>
        <family val="1"/>
      </rPr>
      <t xml:space="preserve"> </t>
    </r>
    <r>
      <rPr>
        <sz val="10"/>
        <rFont val="ＭＳ Ｐゴシック"/>
        <family val="3"/>
        <charset val="128"/>
      </rPr>
      <t xml:space="preserve">= </t>
    </r>
    <phoneticPr fontId="3"/>
  </si>
  <si>
    <r>
      <t>P</t>
    </r>
    <r>
      <rPr>
        <vertAlign val="subscript"/>
        <sz val="10"/>
        <rFont val="Century"/>
        <family val="1"/>
      </rPr>
      <t>4</t>
    </r>
    <r>
      <rPr>
        <sz val="10"/>
        <rFont val="Century"/>
        <family val="1"/>
      </rPr>
      <t xml:space="preserve"> =</t>
    </r>
    <phoneticPr fontId="3"/>
  </si>
  <si>
    <r>
      <t>P</t>
    </r>
    <r>
      <rPr>
        <vertAlign val="subscript"/>
        <sz val="10"/>
        <rFont val="Century"/>
        <family val="1"/>
      </rPr>
      <t>t</t>
    </r>
    <r>
      <rPr>
        <sz val="10"/>
        <rFont val="Century"/>
        <family val="1"/>
      </rPr>
      <t xml:space="preserve"> </t>
    </r>
    <r>
      <rPr>
        <sz val="10"/>
        <rFont val="ＭＳ Ｐゴシック"/>
        <family val="3"/>
        <charset val="128"/>
      </rPr>
      <t>=</t>
    </r>
    <phoneticPr fontId="3"/>
  </si>
  <si>
    <r>
      <t>h</t>
    </r>
    <r>
      <rPr>
        <vertAlign val="subscript"/>
        <sz val="10"/>
        <rFont val="Century"/>
        <family val="1"/>
      </rPr>
      <t>s</t>
    </r>
    <r>
      <rPr>
        <sz val="10"/>
        <rFont val="Century"/>
        <family val="1"/>
      </rPr>
      <t xml:space="preserve"> </t>
    </r>
    <r>
      <rPr>
        <sz val="10"/>
        <rFont val="ＭＳ Ｐゴシック"/>
        <family val="3"/>
        <charset val="128"/>
      </rPr>
      <t>=</t>
    </r>
    <phoneticPr fontId="3"/>
  </si>
  <si>
    <r>
      <rPr>
        <i/>
        <sz val="10"/>
        <rFont val="Symbol"/>
        <family val="1"/>
        <charset val="2"/>
      </rPr>
      <t>q</t>
    </r>
    <r>
      <rPr>
        <vertAlign val="subscript"/>
        <sz val="10"/>
        <rFont val="Century"/>
        <family val="1"/>
      </rPr>
      <t>f</t>
    </r>
    <r>
      <rPr>
        <sz val="10"/>
        <rFont val="Century"/>
        <family val="1"/>
      </rPr>
      <t xml:space="preserve"> </t>
    </r>
    <r>
      <rPr>
        <sz val="10"/>
        <rFont val="ＭＳ Ｐゴシック"/>
        <family val="3"/>
        <charset val="128"/>
      </rPr>
      <t>=</t>
    </r>
    <phoneticPr fontId="3"/>
  </si>
  <si>
    <r>
      <rPr>
        <i/>
        <sz val="10"/>
        <rFont val="Century"/>
        <family val="1"/>
      </rPr>
      <t>t</t>
    </r>
    <r>
      <rPr>
        <vertAlign val="subscript"/>
        <sz val="10"/>
        <rFont val="Century"/>
        <family val="1"/>
      </rPr>
      <t>s</t>
    </r>
    <r>
      <rPr>
        <sz val="10"/>
        <rFont val="Century"/>
        <family val="1"/>
      </rPr>
      <t xml:space="preserve"> </t>
    </r>
    <r>
      <rPr>
        <sz val="10"/>
        <rFont val="ＭＳ Ｐゴシック"/>
        <family val="3"/>
        <charset val="128"/>
      </rPr>
      <t>=</t>
    </r>
    <phoneticPr fontId="3"/>
  </si>
  <si>
    <r>
      <t>P</t>
    </r>
    <r>
      <rPr>
        <vertAlign val="subscript"/>
        <sz val="10"/>
        <rFont val="Century"/>
        <family val="1"/>
      </rPr>
      <t>2</t>
    </r>
    <r>
      <rPr>
        <sz val="10"/>
        <rFont val="ＭＳ Ｐゴシック"/>
        <family val="3"/>
        <charset val="128"/>
      </rPr>
      <t xml:space="preserve"> = </t>
    </r>
    <phoneticPr fontId="3"/>
  </si>
  <si>
    <r>
      <rPr>
        <sz val="10"/>
        <rFont val="ＭＳ Ｐゴシック"/>
        <family val="3"/>
        <charset val="128"/>
      </rPr>
      <t>②</t>
    </r>
    <r>
      <rPr>
        <i/>
        <sz val="10"/>
        <rFont val="Century"/>
        <family val="1"/>
      </rPr>
      <t>P</t>
    </r>
    <r>
      <rPr>
        <vertAlign val="subscript"/>
        <sz val="10"/>
        <rFont val="Century"/>
        <family val="1"/>
      </rPr>
      <t>2</t>
    </r>
    <r>
      <rPr>
        <sz val="10"/>
        <rFont val="ＭＳ Ｐゴシック"/>
        <family val="3"/>
        <charset val="128"/>
      </rPr>
      <t>：炒め入力[kW]　製造者の推奨値</t>
    </r>
    <rPh sb="4" eb="5">
      <t>イタ</t>
    </rPh>
    <rPh sb="6" eb="8">
      <t>ニュウリョク</t>
    </rPh>
    <phoneticPr fontId="3"/>
  </si>
  <si>
    <r>
      <t>③煮込み入力</t>
    </r>
    <r>
      <rPr>
        <i/>
        <sz val="10"/>
        <rFont val="Century"/>
        <family val="1"/>
      </rPr>
      <t>P</t>
    </r>
    <r>
      <rPr>
        <vertAlign val="subscript"/>
        <sz val="10"/>
        <rFont val="Century"/>
        <family val="1"/>
      </rPr>
      <t xml:space="preserve">4 </t>
    </r>
    <r>
      <rPr>
        <sz val="10"/>
        <rFont val="ＭＳ Ｐゴシック"/>
        <family val="3"/>
        <charset val="128"/>
      </rPr>
      <t>[kW]の決定　（沸騰寸前の状態を維持できる入力を予備試験で求める）</t>
    </r>
    <rPh sb="1" eb="3">
      <t>ニコ</t>
    </rPh>
    <rPh sb="4" eb="6">
      <t>ニュウリョク</t>
    </rPh>
    <phoneticPr fontId="3"/>
  </si>
  <si>
    <r>
      <t>P</t>
    </r>
    <r>
      <rPr>
        <vertAlign val="subscript"/>
        <sz val="10"/>
        <rFont val="Century"/>
        <family val="1"/>
      </rPr>
      <t xml:space="preserve">2 </t>
    </r>
    <r>
      <rPr>
        <sz val="10"/>
        <rFont val="ＭＳ Ｐゴシック"/>
        <family val="3"/>
        <charset val="128"/>
      </rPr>
      <t>： 炒め入力[kW］　製造者の推奨値</t>
    </r>
    <rPh sb="14" eb="17">
      <t>セイゾウシャ</t>
    </rPh>
    <rPh sb="18" eb="20">
      <t>スイショウ</t>
    </rPh>
    <rPh sb="20" eb="21">
      <t>チ</t>
    </rPh>
    <phoneticPr fontId="3"/>
  </si>
  <si>
    <t>　　　</t>
    <phoneticPr fontId="3"/>
  </si>
  <si>
    <r>
      <t>T</t>
    </r>
    <r>
      <rPr>
        <vertAlign val="subscript"/>
        <sz val="10"/>
        <rFont val="Century"/>
        <family val="1"/>
      </rPr>
      <t xml:space="preserve">c </t>
    </r>
    <r>
      <rPr>
        <sz val="10"/>
        <rFont val="ＭＳ Ｐゴシック"/>
        <family val="3"/>
        <charset val="128"/>
      </rPr>
      <t>：調理に要した時間［min/回］</t>
    </r>
    <rPh sb="4" eb="6">
      <t>チョウリ</t>
    </rPh>
    <rPh sb="7" eb="8">
      <t>ヨウ</t>
    </rPh>
    <rPh sb="10" eb="12">
      <t>ジカン</t>
    </rPh>
    <rPh sb="17" eb="18">
      <t>カイ</t>
    </rPh>
    <phoneticPr fontId="3"/>
  </si>
  <si>
    <t>（min/回）</t>
    <rPh sb="5" eb="6">
      <t>カイ</t>
    </rPh>
    <phoneticPr fontId="3"/>
  </si>
  <si>
    <r>
      <rPr>
        <i/>
        <sz val="14"/>
        <rFont val="Century"/>
        <family val="1"/>
      </rPr>
      <t>T</t>
    </r>
    <r>
      <rPr>
        <vertAlign val="subscript"/>
        <sz val="14"/>
        <rFont val="Century"/>
        <family val="1"/>
      </rPr>
      <t>c</t>
    </r>
    <r>
      <rPr>
        <sz val="10"/>
        <rFont val="ＭＳ Ｐゴシック"/>
        <family val="3"/>
        <charset val="128"/>
      </rPr>
      <t xml:space="preserve"> = </t>
    </r>
    <phoneticPr fontId="3"/>
  </si>
  <si>
    <t>　（内側または外側など個別にヒータを制御できる試験機器の場合には、製造者の推奨比率にて細分化する。）</t>
    <rPh sb="45" eb="46">
      <t>カ</t>
    </rPh>
    <phoneticPr fontId="3"/>
  </si>
  <si>
    <r>
      <t>P</t>
    </r>
    <r>
      <rPr>
        <vertAlign val="subscript"/>
        <sz val="10"/>
        <rFont val="Century"/>
        <family val="1"/>
      </rPr>
      <t xml:space="preserve">4 </t>
    </r>
    <r>
      <rPr>
        <sz val="10"/>
        <rFont val="ＭＳ Ｐゴシック"/>
        <family val="3"/>
        <charset val="128"/>
      </rPr>
      <t>： 煮込み入力[kW]　沸騰寸前の状態を維持できる入力</t>
    </r>
    <rPh sb="5" eb="7">
      <t>ニコ</t>
    </rPh>
    <rPh sb="8" eb="10">
      <t>ニュウリョク</t>
    </rPh>
    <phoneticPr fontId="3"/>
  </si>
  <si>
    <t>外形寸法(mm)</t>
    <rPh sb="0" eb="2">
      <t>ガイケイ</t>
    </rPh>
    <rPh sb="2" eb="4">
      <t>スンポウ</t>
    </rPh>
    <phoneticPr fontId="3"/>
  </si>
  <si>
    <t>（ℓ）</t>
    <phoneticPr fontId="3"/>
  </si>
  <si>
    <t>釜最大容量</t>
    <rPh sb="0" eb="1">
      <t>カマ</t>
    </rPh>
    <rPh sb="1" eb="3">
      <t>サイダイ</t>
    </rPh>
    <rPh sb="3" eb="5">
      <t>ダイヨウリョウ</t>
    </rPh>
    <phoneticPr fontId="3"/>
  </si>
  <si>
    <t>誘導加熱式</t>
    <rPh sb="0" eb="2">
      <t>ユウドウ</t>
    </rPh>
    <rPh sb="2" eb="4">
      <t>カネツ</t>
    </rPh>
    <rPh sb="4" eb="5">
      <t>シキ</t>
    </rPh>
    <phoneticPr fontId="3"/>
  </si>
  <si>
    <t>ヒータ加熱式</t>
    <rPh sb="3" eb="5">
      <t>カネツ</t>
    </rPh>
    <rPh sb="5" eb="6">
      <t>シキ</t>
    </rPh>
    <phoneticPr fontId="3"/>
  </si>
  <si>
    <t>表１　調理能力試験（けんちん汁）の食材</t>
    <rPh sb="0" eb="1">
      <t>ヒョウ</t>
    </rPh>
    <rPh sb="3" eb="5">
      <t>チョウリ</t>
    </rPh>
    <rPh sb="5" eb="7">
      <t>ノウリョク</t>
    </rPh>
    <rPh sb="7" eb="9">
      <t>シケン</t>
    </rPh>
    <rPh sb="14" eb="15">
      <t>ジル</t>
    </rPh>
    <rPh sb="17" eb="19">
      <t>ショクザイ</t>
    </rPh>
    <phoneticPr fontId="3"/>
  </si>
  <si>
    <t>調理能力試験の食材</t>
    <rPh sb="0" eb="2">
      <t>チョウリ</t>
    </rPh>
    <rPh sb="2" eb="4">
      <t>ノウリョク</t>
    </rPh>
    <rPh sb="4" eb="6">
      <t>シケン</t>
    </rPh>
    <rPh sb="7" eb="9">
      <t>ショクザイ</t>
    </rPh>
    <phoneticPr fontId="3"/>
  </si>
  <si>
    <t>食　　　材　</t>
    <rPh sb="0" eb="1">
      <t>ショク</t>
    </rPh>
    <rPh sb="4" eb="5">
      <t>ザイ</t>
    </rPh>
    <phoneticPr fontId="3"/>
  </si>
  <si>
    <t>食材を用いる替わりに、次式で計算される水に置き換える。</t>
    <rPh sb="11" eb="12">
      <t>ツギ</t>
    </rPh>
    <phoneticPr fontId="3"/>
  </si>
  <si>
    <t>工程ごとの
試験水量</t>
    <rPh sb="0" eb="2">
      <t>コウテイ</t>
    </rPh>
    <rPh sb="6" eb="8">
      <t>シケン</t>
    </rPh>
    <rPh sb="8" eb="10">
      <t>スイリョウ</t>
    </rPh>
    <phoneticPr fontId="3"/>
  </si>
  <si>
    <t>総重量</t>
    <rPh sb="0" eb="1">
      <t>ソウ</t>
    </rPh>
    <rPh sb="1" eb="2">
      <t>ジュウ</t>
    </rPh>
    <phoneticPr fontId="3"/>
  </si>
  <si>
    <t>煮込みを開始した時の釜底表面温度=</t>
    <rPh sb="0" eb="2">
      <t>ニコ</t>
    </rPh>
    <rPh sb="4" eb="6">
      <t>カイシ</t>
    </rPh>
    <rPh sb="8" eb="9">
      <t>トキ</t>
    </rPh>
    <rPh sb="12" eb="14">
      <t>ヒョウメン</t>
    </rPh>
    <phoneticPr fontId="3"/>
  </si>
  <si>
    <t>食材を水に置き換える方法</t>
    <phoneticPr fontId="3"/>
  </si>
  <si>
    <r>
      <t xml:space="preserve">食材の
標準的な
比熱
</t>
    </r>
    <r>
      <rPr>
        <i/>
        <sz val="9"/>
        <rFont val="Century"/>
        <family val="1"/>
      </rPr>
      <t>C</t>
    </r>
    <r>
      <rPr>
        <vertAlign val="subscript"/>
        <sz val="9"/>
        <rFont val="Century"/>
        <family val="1"/>
      </rPr>
      <t>p</t>
    </r>
    <rPh sb="0" eb="2">
      <t>ショクザイ</t>
    </rPh>
    <rPh sb="4" eb="7">
      <t>ヒョウジュンテキ</t>
    </rPh>
    <phoneticPr fontId="3"/>
  </si>
  <si>
    <r>
      <t xml:space="preserve">食材の
標準的な
温度
</t>
    </r>
    <r>
      <rPr>
        <sz val="9"/>
        <rFont val="Symbol"/>
        <family val="1"/>
        <charset val="2"/>
      </rPr>
      <t xml:space="preserve"> </t>
    </r>
    <r>
      <rPr>
        <i/>
        <sz val="9"/>
        <rFont val="Symbol"/>
        <family val="1"/>
        <charset val="2"/>
      </rPr>
      <t>q</t>
    </r>
    <r>
      <rPr>
        <vertAlign val="subscript"/>
        <sz val="9"/>
        <rFont val="Century"/>
        <family val="1"/>
      </rPr>
      <t>m</t>
    </r>
    <rPh sb="0" eb="2">
      <t>ショクザイ</t>
    </rPh>
    <rPh sb="6" eb="7">
      <t>テキ</t>
    </rPh>
    <phoneticPr fontId="3"/>
  </si>
  <si>
    <t>表2　食材を水に置き換えた試験水量</t>
    <rPh sb="0" eb="1">
      <t>ヒョウ</t>
    </rPh>
    <rPh sb="3" eb="5">
      <t>ショクザイ</t>
    </rPh>
    <rPh sb="6" eb="7">
      <t>ミズ</t>
    </rPh>
    <rPh sb="8" eb="9">
      <t>オ</t>
    </rPh>
    <rPh sb="10" eb="11">
      <t>カ</t>
    </rPh>
    <rPh sb="13" eb="15">
      <t>シケン</t>
    </rPh>
    <rPh sb="15" eb="17">
      <t>スイリョウ</t>
    </rPh>
    <phoneticPr fontId="3"/>
  </si>
  <si>
    <t>食材を水に置き換えた試験水量</t>
    <rPh sb="0" eb="1">
      <t>ショク</t>
    </rPh>
    <rPh sb="5" eb="6">
      <t>オ</t>
    </rPh>
    <rPh sb="7" eb="8">
      <t>カ</t>
    </rPh>
    <rPh sb="10" eb="12">
      <t>シケン</t>
    </rPh>
    <rPh sb="12" eb="13">
      <t>ミズ</t>
    </rPh>
    <phoneticPr fontId="3"/>
  </si>
  <si>
    <r>
      <rPr>
        <i/>
        <sz val="10"/>
        <rFont val="Century"/>
        <family val="1"/>
      </rPr>
      <t>C</t>
    </r>
    <r>
      <rPr>
        <vertAlign val="subscript"/>
        <sz val="10"/>
        <rFont val="Century"/>
        <family val="1"/>
      </rPr>
      <t>p</t>
    </r>
    <r>
      <rPr>
        <vertAlign val="subscript"/>
        <sz val="10"/>
        <rFont val="ＭＳ Ｐゴシック"/>
        <family val="3"/>
        <charset val="128"/>
      </rPr>
      <t>　</t>
    </r>
    <r>
      <rPr>
        <sz val="10"/>
        <rFont val="ＭＳ Ｐゴシック"/>
        <family val="3"/>
        <charset val="128"/>
      </rPr>
      <t>：食材の標準的な比熱[cal/g ℃] （表２)</t>
    </r>
    <rPh sb="4" eb="6">
      <t>ショクザイ</t>
    </rPh>
    <phoneticPr fontId="3"/>
  </si>
  <si>
    <r>
      <rPr>
        <i/>
        <sz val="10"/>
        <rFont val="Symbol"/>
        <family val="1"/>
        <charset val="2"/>
      </rPr>
      <t>q</t>
    </r>
    <r>
      <rPr>
        <vertAlign val="subscript"/>
        <sz val="10"/>
        <rFont val="Century"/>
        <family val="1"/>
      </rPr>
      <t>m</t>
    </r>
    <r>
      <rPr>
        <vertAlign val="subscript"/>
        <sz val="10"/>
        <rFont val="ＭＳ Ｐゴシック"/>
        <family val="3"/>
        <charset val="128"/>
      </rPr>
      <t>　</t>
    </r>
    <r>
      <rPr>
        <sz val="10"/>
        <rFont val="ＭＳ Ｐゴシック"/>
        <family val="3"/>
        <charset val="128"/>
      </rPr>
      <t>：食材の標準的な温度[℃] （表２)</t>
    </r>
    <rPh sb="4" eb="6">
      <t>ショクザイ</t>
    </rPh>
    <phoneticPr fontId="3"/>
  </si>
  <si>
    <r>
      <rPr>
        <i/>
        <sz val="12"/>
        <rFont val="Century"/>
        <family val="1"/>
      </rPr>
      <t>P</t>
    </r>
    <r>
      <rPr>
        <vertAlign val="subscript"/>
        <sz val="12"/>
        <rFont val="Century"/>
        <family val="1"/>
      </rPr>
      <t>c</t>
    </r>
    <r>
      <rPr>
        <sz val="10"/>
        <rFont val="ＭＳ Ｐゴシック"/>
        <family val="3"/>
        <charset val="128"/>
      </rPr>
      <t xml:space="preserve"> = </t>
    </r>
    <phoneticPr fontId="3"/>
  </si>
  <si>
    <r>
      <t>P</t>
    </r>
    <r>
      <rPr>
        <vertAlign val="subscript"/>
        <sz val="10"/>
        <rFont val="Century"/>
        <family val="1"/>
      </rPr>
      <t>c</t>
    </r>
    <r>
      <rPr>
        <sz val="10"/>
        <rFont val="ＭＳ Ｐゴシック"/>
        <family val="3"/>
        <charset val="128"/>
      </rPr>
      <t>　：</t>
    </r>
    <r>
      <rPr>
        <sz val="10"/>
        <rFont val="ＭＳ Ｐゴシック"/>
        <family val="3"/>
        <charset val="128"/>
      </rPr>
      <t>消費電力</t>
    </r>
    <r>
      <rPr>
        <sz val="10"/>
        <rFont val="ＭＳ Ｐゴシック"/>
        <family val="3"/>
        <charset val="128"/>
      </rPr>
      <t xml:space="preserve">量[kWh/回] </t>
    </r>
    <rPh sb="4" eb="6">
      <t>ショウヒ</t>
    </rPh>
    <rPh sb="6" eb="8">
      <t>デンリョク</t>
    </rPh>
    <rPh sb="8" eb="9">
      <t>リョウ</t>
    </rPh>
    <phoneticPr fontId="3"/>
  </si>
  <si>
    <t>(kWh/日)</t>
    <rPh sb="5" eb="6">
      <t>ニチ</t>
    </rPh>
    <phoneticPr fontId="3"/>
  </si>
  <si>
    <t>試験機器の最大消費電力</t>
    <rPh sb="0" eb="2">
      <t>シケン</t>
    </rPh>
    <rPh sb="2" eb="4">
      <t>キキ</t>
    </rPh>
    <rPh sb="5" eb="7">
      <t>サイダイ</t>
    </rPh>
    <rPh sb="7" eb="9">
      <t>ショウヒ</t>
    </rPh>
    <rPh sb="9" eb="11">
      <t>デンリョク</t>
    </rPh>
    <phoneticPr fontId="3"/>
  </si>
  <si>
    <t>2.熱効率</t>
    <phoneticPr fontId="3"/>
  </si>
  <si>
    <t>3.立上り性能</t>
    <phoneticPr fontId="3"/>
  </si>
  <si>
    <t>4.調理能力</t>
    <phoneticPr fontId="3"/>
  </si>
  <si>
    <r>
      <t>V</t>
    </r>
    <r>
      <rPr>
        <vertAlign val="subscript"/>
        <sz val="14"/>
        <rFont val="Century"/>
        <family val="1"/>
      </rPr>
      <t>m</t>
    </r>
    <phoneticPr fontId="3"/>
  </si>
  <si>
    <t>5.消費
　電力量</t>
    <phoneticPr fontId="3"/>
  </si>
  <si>
    <t>定格消費電力</t>
    <rPh sb="0" eb="2">
      <t>テイカク</t>
    </rPh>
    <rPh sb="2" eb="4">
      <t>ショウヒ</t>
    </rPh>
    <rPh sb="4" eb="6">
      <t>デンリョク</t>
    </rPh>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</si>
  <si>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</si>
  <si>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</si>
  <si>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</si>
  <si>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</si>
  <si>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</si>
  <si>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最大消費電力測定グラフ</t>
    <rPh sb="0" eb="2">
      <t>サイダイ</t>
    </rPh>
    <rPh sb="2" eb="4">
      <t>ショウヒ</t>
    </rPh>
    <rPh sb="4" eb="6">
      <t>デンリョク</t>
    </rPh>
    <rPh sb="6" eb="8">
      <t>ソクテイ</t>
    </rPh>
    <phoneticPr fontId="3"/>
  </si>
  <si>
    <t>1.定格消費電力</t>
    <rPh sb="2" eb="4">
      <t>テイカク</t>
    </rPh>
    <rPh sb="4" eb="6">
      <t>ショウヒ</t>
    </rPh>
    <rPh sb="6" eb="8">
      <t>デンリョク</t>
    </rPh>
    <phoneticPr fontId="3"/>
  </si>
  <si>
    <t>室温(℃)</t>
    <phoneticPr fontId="3"/>
  </si>
  <si>
    <t>②沸騰時熱効率</t>
    <rPh sb="1" eb="3">
      <t>フットウ</t>
    </rPh>
    <rPh sb="3" eb="4">
      <t>ジ</t>
    </rPh>
    <rPh sb="4" eb="5">
      <t>ネツ</t>
    </rPh>
    <rPh sb="5" eb="7">
      <t>コウリツ</t>
    </rPh>
    <phoneticPr fontId="3"/>
  </si>
  <si>
    <r>
      <rPr>
        <i/>
        <sz val="10"/>
        <rFont val="Century"/>
        <family val="1"/>
      </rPr>
      <t>M</t>
    </r>
    <r>
      <rPr>
        <vertAlign val="subscript"/>
        <sz val="10"/>
        <rFont val="Century"/>
        <family val="1"/>
      </rPr>
      <t>b</t>
    </r>
    <r>
      <rPr>
        <sz val="10"/>
        <rFont val="ＭＳ Ｐゴシック"/>
        <family val="3"/>
        <charset val="128"/>
      </rPr>
      <t xml:space="preserve"> ： 蒸発量[kg]</t>
    </r>
    <phoneticPr fontId="3"/>
  </si>
  <si>
    <r>
      <rPr>
        <i/>
        <sz val="10"/>
        <rFont val="Century"/>
        <family val="1"/>
      </rPr>
      <t>M</t>
    </r>
    <r>
      <rPr>
        <vertAlign val="subscript"/>
        <sz val="10"/>
        <rFont val="Century"/>
        <family val="1"/>
      </rPr>
      <t>b</t>
    </r>
    <r>
      <rPr>
        <sz val="10"/>
        <rFont val="ＭＳ Ｐゴシック"/>
        <family val="3"/>
        <charset val="128"/>
      </rPr>
      <t xml:space="preserve"> = </t>
    </r>
    <phoneticPr fontId="3"/>
  </si>
  <si>
    <t>(kg)</t>
    <phoneticPr fontId="3"/>
  </si>
  <si>
    <t>（小数点以下２位）</t>
    <rPh sb="1" eb="4">
      <t>ショウスウテン</t>
    </rPh>
    <rPh sb="4" eb="6">
      <t>イカ</t>
    </rPh>
    <rPh sb="7" eb="8">
      <t>イ</t>
    </rPh>
    <phoneticPr fontId="3"/>
  </si>
  <si>
    <r>
      <rPr>
        <i/>
        <sz val="10"/>
        <rFont val="Century"/>
        <family val="1"/>
      </rPr>
      <t>P</t>
    </r>
    <r>
      <rPr>
        <vertAlign val="subscript"/>
        <sz val="10"/>
        <rFont val="Century"/>
        <family val="1"/>
      </rPr>
      <t>b</t>
    </r>
    <r>
      <rPr>
        <sz val="10"/>
        <rFont val="ＭＳ Ｐゴシック"/>
        <family val="3"/>
        <charset val="128"/>
      </rPr>
      <t xml:space="preserve"> ： 消費電力量[kWh]</t>
    </r>
    <phoneticPr fontId="3"/>
  </si>
  <si>
    <r>
      <rPr>
        <i/>
        <sz val="10"/>
        <rFont val="Century"/>
        <family val="1"/>
      </rPr>
      <t>P</t>
    </r>
    <r>
      <rPr>
        <vertAlign val="subscript"/>
        <sz val="10"/>
        <rFont val="Century"/>
        <family val="1"/>
      </rPr>
      <t>b</t>
    </r>
    <r>
      <rPr>
        <sz val="10"/>
        <rFont val="ＭＳ Ｐゴシック"/>
        <family val="3"/>
        <charset val="128"/>
      </rPr>
      <t xml:space="preserve"> = </t>
    </r>
    <phoneticPr fontId="3"/>
  </si>
  <si>
    <t>（小数点以下３位）</t>
    <rPh sb="1" eb="4">
      <t>ショウスウテン</t>
    </rPh>
    <rPh sb="4" eb="6">
      <t>イカ</t>
    </rPh>
    <rPh sb="7" eb="8">
      <t>イ</t>
    </rPh>
    <phoneticPr fontId="3"/>
  </si>
  <si>
    <r>
      <rPr>
        <i/>
        <sz val="10"/>
        <rFont val="Century"/>
        <family val="1"/>
      </rPr>
      <t>L</t>
    </r>
    <r>
      <rPr>
        <sz val="10"/>
        <rFont val="ＭＳ Ｐゴシック"/>
        <family val="3"/>
        <charset val="128"/>
      </rPr>
      <t xml:space="preserve"> = </t>
    </r>
    <phoneticPr fontId="3"/>
  </si>
  <si>
    <t>(kJ/kg)</t>
    <phoneticPr fontId="3"/>
  </si>
  <si>
    <r>
      <rPr>
        <i/>
        <sz val="10"/>
        <rFont val="Symbol"/>
        <family val="1"/>
        <charset val="2"/>
      </rPr>
      <t>h</t>
    </r>
    <r>
      <rPr>
        <vertAlign val="subscript"/>
        <sz val="10"/>
        <rFont val="Century"/>
        <family val="1"/>
      </rPr>
      <t>b</t>
    </r>
    <r>
      <rPr>
        <sz val="10"/>
        <rFont val="ＭＳ Ｐゴシック"/>
        <family val="3"/>
        <charset val="128"/>
      </rPr>
      <t xml:space="preserve"> ： 沸騰時熱効率[%]</t>
    </r>
    <phoneticPr fontId="3"/>
  </si>
  <si>
    <r>
      <rPr>
        <i/>
        <sz val="10"/>
        <rFont val="Symbol"/>
        <family val="1"/>
        <charset val="2"/>
      </rPr>
      <t>h</t>
    </r>
    <r>
      <rPr>
        <vertAlign val="subscript"/>
        <sz val="10"/>
        <rFont val="Century"/>
        <family val="1"/>
      </rPr>
      <t>b</t>
    </r>
    <r>
      <rPr>
        <sz val="10"/>
        <rFont val="ＭＳ Ｐゴシック"/>
        <family val="3"/>
        <charset val="128"/>
      </rPr>
      <t xml:space="preserve"> =  </t>
    </r>
    <phoneticPr fontId="3"/>
  </si>
  <si>
    <t>（小数点以下１位）</t>
    <rPh sb="1" eb="4">
      <t>ショウスウテン</t>
    </rPh>
    <rPh sb="4" eb="6">
      <t>イカ</t>
    </rPh>
    <rPh sb="7" eb="8">
      <t>イ</t>
    </rPh>
    <phoneticPr fontId="3"/>
  </si>
  <si>
    <r>
      <rPr>
        <i/>
        <sz val="14"/>
        <rFont val="Symbol"/>
        <family val="1"/>
        <charset val="2"/>
      </rPr>
      <t>h</t>
    </r>
    <r>
      <rPr>
        <vertAlign val="subscript"/>
        <sz val="14"/>
        <rFont val="Century"/>
        <family val="1"/>
      </rPr>
      <t xml:space="preserve">b </t>
    </r>
    <r>
      <rPr>
        <sz val="10"/>
        <rFont val="ＭＳ Ｐゴシック"/>
        <family val="3"/>
        <charset val="128"/>
      </rPr>
      <t>平均値　</t>
    </r>
    <r>
      <rPr>
        <sz val="10"/>
        <rFont val="Century"/>
        <family val="1"/>
      </rPr>
      <t>=</t>
    </r>
    <rPh sb="3" eb="6">
      <t>ヘイキンチ</t>
    </rPh>
    <phoneticPr fontId="3"/>
  </si>
  <si>
    <t>①立上り時</t>
    <phoneticPr fontId="3"/>
  </si>
  <si>
    <t>②沸騰時</t>
    <rPh sb="1" eb="3">
      <t>フットウ</t>
    </rPh>
    <phoneticPr fontId="3"/>
  </si>
  <si>
    <r>
      <t>h</t>
    </r>
    <r>
      <rPr>
        <vertAlign val="subscript"/>
        <sz val="14"/>
        <rFont val="Century"/>
        <family val="1"/>
      </rPr>
      <t>b</t>
    </r>
    <phoneticPr fontId="3"/>
  </si>
  <si>
    <t>消費電力の許容差</t>
    <rPh sb="0" eb="2">
      <t>ショウヒ</t>
    </rPh>
    <rPh sb="2" eb="4">
      <t>デンリョク</t>
    </rPh>
    <rPh sb="5" eb="7">
      <t>キョヨウ</t>
    </rPh>
    <rPh sb="7" eb="8">
      <t>サ</t>
    </rPh>
    <phoneticPr fontId="3"/>
  </si>
  <si>
    <t>①立上り時熱効率</t>
    <rPh sb="1" eb="3">
      <t>タチアガ</t>
    </rPh>
    <rPh sb="4" eb="5">
      <t>ジ</t>
    </rPh>
    <rPh sb="5" eb="6">
      <t>ネツ</t>
    </rPh>
    <rPh sb="6" eb="8">
      <t>コウリツ</t>
    </rPh>
    <phoneticPr fontId="3"/>
  </si>
  <si>
    <t>一人分</t>
    <rPh sb="0" eb="1">
      <t>1</t>
    </rPh>
    <rPh sb="2" eb="3">
      <t>ブン</t>
    </rPh>
    <phoneticPr fontId="3"/>
  </si>
  <si>
    <r>
      <rPr>
        <sz val="10"/>
        <rFont val="HGP行書体"/>
        <family val="4"/>
        <charset val="128"/>
      </rPr>
      <t>ｗ</t>
    </r>
    <r>
      <rPr>
        <vertAlign val="subscript"/>
        <sz val="10"/>
        <rFont val="Century"/>
        <family val="1"/>
      </rPr>
      <t>w</t>
    </r>
    <r>
      <rPr>
        <vertAlign val="subscript"/>
        <sz val="10"/>
        <rFont val="HGP行書体"/>
        <family val="4"/>
        <charset val="128"/>
      </rPr>
      <t>　</t>
    </r>
    <r>
      <rPr>
        <sz val="10"/>
        <rFont val="ＭＳ Ｐゴシック"/>
        <family val="3"/>
        <charset val="128"/>
      </rPr>
      <t>：水に置き換える場合の一</t>
    </r>
    <r>
      <rPr>
        <sz val="10"/>
        <rFont val="ＭＳ Ｐゴシック"/>
        <family val="3"/>
        <charset val="128"/>
      </rPr>
      <t>人分重量</t>
    </r>
    <r>
      <rPr>
        <sz val="10"/>
        <rFont val="Century"/>
        <family val="1"/>
      </rPr>
      <t>[g]</t>
    </r>
    <rPh sb="6" eb="7">
      <t>オ</t>
    </rPh>
    <rPh sb="8" eb="9">
      <t>カ</t>
    </rPh>
    <rPh sb="14" eb="15">
      <t>1</t>
    </rPh>
    <rPh sb="17" eb="18">
      <t>ジュウ</t>
    </rPh>
    <phoneticPr fontId="3"/>
  </si>
  <si>
    <r>
      <rPr>
        <sz val="10"/>
        <rFont val="HGP行書体"/>
        <family val="4"/>
        <charset val="128"/>
      </rPr>
      <t>ｍ</t>
    </r>
    <r>
      <rPr>
        <vertAlign val="subscript"/>
        <sz val="10"/>
        <rFont val="Century"/>
        <family val="1"/>
      </rPr>
      <t>c</t>
    </r>
    <r>
      <rPr>
        <vertAlign val="subscript"/>
        <sz val="10"/>
        <rFont val="HGP行書体"/>
        <family val="4"/>
        <charset val="128"/>
      </rPr>
      <t>　</t>
    </r>
    <r>
      <rPr>
        <vertAlign val="subscript"/>
        <sz val="10"/>
        <rFont val="Century"/>
        <family val="1"/>
      </rPr>
      <t xml:space="preserve"> </t>
    </r>
    <r>
      <rPr>
        <sz val="10"/>
        <rFont val="ＭＳ Ｐゴシック"/>
        <family val="3"/>
        <charset val="128"/>
      </rPr>
      <t>：食材の一人分重量[g]　（表２)</t>
    </r>
    <rPh sb="5" eb="7">
      <t>ショクザイ</t>
    </rPh>
    <rPh sb="8" eb="9">
      <t>1</t>
    </rPh>
    <rPh sb="11" eb="13">
      <t>ジュウリョウ</t>
    </rPh>
    <rPh sb="18" eb="19">
      <t>ヒョウ</t>
    </rPh>
    <phoneticPr fontId="3"/>
  </si>
  <si>
    <r>
      <t xml:space="preserve">食材の
一人分重量
</t>
    </r>
    <r>
      <rPr>
        <sz val="11"/>
        <rFont val="ＭＳ Ｐゴシック"/>
        <family val="3"/>
        <charset val="128"/>
      </rPr>
      <t xml:space="preserve"> </t>
    </r>
    <r>
      <rPr>
        <sz val="11"/>
        <rFont val="HGP行書体"/>
        <family val="4"/>
        <charset val="128"/>
      </rPr>
      <t>m</t>
    </r>
    <r>
      <rPr>
        <vertAlign val="subscript"/>
        <sz val="11"/>
        <rFont val="Century"/>
        <family val="1"/>
      </rPr>
      <t>c</t>
    </r>
    <rPh sb="0" eb="2">
      <t>ショクザイ</t>
    </rPh>
    <rPh sb="4" eb="5">
      <t>1</t>
    </rPh>
    <rPh sb="5" eb="6">
      <t>ニン</t>
    </rPh>
    <rPh sb="6" eb="7">
      <t>ブン</t>
    </rPh>
    <rPh sb="7" eb="9">
      <t>ジュウリョウ</t>
    </rPh>
    <phoneticPr fontId="3"/>
  </si>
  <si>
    <r>
      <t xml:space="preserve">一人分重量
</t>
    </r>
    <r>
      <rPr>
        <sz val="9"/>
        <rFont val="HGP行書体"/>
        <family val="4"/>
        <charset val="128"/>
      </rPr>
      <t>ｗ</t>
    </r>
    <r>
      <rPr>
        <vertAlign val="subscript"/>
        <sz val="9"/>
        <rFont val="Century"/>
        <family val="1"/>
      </rPr>
      <t>w</t>
    </r>
    <rPh sb="0" eb="2">
      <t>ヒトリ</t>
    </rPh>
    <rPh sb="2" eb="3">
      <t>ブン</t>
    </rPh>
    <rPh sb="3" eb="4">
      <t>ジュウ</t>
    </rPh>
    <phoneticPr fontId="3"/>
  </si>
  <si>
    <t>1 kg の水が1 ℃上昇
する時間(秒)</t>
    <phoneticPr fontId="3"/>
  </si>
  <si>
    <t>セールス
ポイント等</t>
    <rPh sb="9" eb="10">
      <t>トウ</t>
    </rPh>
    <phoneticPr fontId="3"/>
  </si>
  <si>
    <t>回転釜、固定釜(選択してください)</t>
  </si>
  <si>
    <t>選択してください</t>
  </si>
  <si>
    <r>
      <t>p</t>
    </r>
    <r>
      <rPr>
        <i/>
        <vertAlign val="subscript"/>
        <sz val="14"/>
        <rFont val="Century"/>
        <family val="1"/>
      </rPr>
      <t>r</t>
    </r>
    <phoneticPr fontId="3"/>
  </si>
  <si>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48" eb="50">
      <t>テイカク</t>
    </rPh>
    <rPh sb="50" eb="52">
      <t>ショウヒ</t>
    </rPh>
    <rPh sb="52" eb="53">
      <t>デン</t>
    </rPh>
    <rPh sb="53" eb="54">
      <t>リョク</t>
    </rPh>
    <rPh sb="55" eb="56">
      <t>サ</t>
    </rPh>
    <phoneticPr fontId="3"/>
  </si>
  <si>
    <t>番号</t>
    <rPh sb="0" eb="2">
      <t>バンゴウ</t>
    </rPh>
    <phoneticPr fontId="3"/>
  </si>
  <si>
    <r>
      <rPr>
        <i/>
        <sz val="10"/>
        <rFont val="ＭＳ Ｐ明朝"/>
        <family val="1"/>
        <charset val="128"/>
      </rPr>
      <t>　　</t>
    </r>
    <r>
      <rPr>
        <i/>
        <sz val="10"/>
        <rFont val="Century"/>
        <family val="1"/>
      </rPr>
      <t>P</t>
    </r>
    <r>
      <rPr>
        <vertAlign val="subscript"/>
        <sz val="10"/>
        <rFont val="ＭＳ Ｐ明朝"/>
        <family val="1"/>
        <charset val="128"/>
      </rPr>
      <t>１</t>
    </r>
    <r>
      <rPr>
        <sz val="10"/>
        <rFont val="ＭＳ Ｐゴシック"/>
        <family val="3"/>
        <charset val="128"/>
      </rPr>
      <t>：予熱入力[kW]　最大入力</t>
    </r>
    <rPh sb="5" eb="7">
      <t>ヨネツ</t>
    </rPh>
    <rPh sb="7" eb="9">
      <t>ニュウリョク</t>
    </rPh>
    <rPh sb="14" eb="16">
      <t>サイダイ</t>
    </rPh>
    <rPh sb="16" eb="18">
      <t>ニュウリョク</t>
    </rPh>
    <phoneticPr fontId="3"/>
  </si>
  <si>
    <r>
      <t>　　</t>
    </r>
    <r>
      <rPr>
        <i/>
        <sz val="10"/>
        <rFont val="Century"/>
        <family val="1"/>
      </rPr>
      <t>P</t>
    </r>
    <r>
      <rPr>
        <vertAlign val="subscript"/>
        <sz val="10"/>
        <rFont val="Century"/>
        <family val="1"/>
      </rPr>
      <t xml:space="preserve">4 </t>
    </r>
    <r>
      <rPr>
        <sz val="10"/>
        <rFont val="ＭＳ Ｐゴシック"/>
        <family val="3"/>
        <charset val="128"/>
      </rPr>
      <t>: 煮込み入力[kW] 　沸騰寸前の
　　　　　状態を維持できる入力
　　　　　　　　　　　　　　</t>
    </r>
    <rPh sb="7" eb="9">
      <t>ニコ</t>
    </rPh>
    <rPh sb="10" eb="12">
      <t>ニュウリョク</t>
    </rPh>
    <rPh sb="18" eb="20">
      <t>フットウ</t>
    </rPh>
    <rPh sb="20" eb="22">
      <t>スンゼン</t>
    </rPh>
    <rPh sb="29" eb="31">
      <t>ジョウタイ</t>
    </rPh>
    <rPh sb="32" eb="34">
      <t>イジ</t>
    </rPh>
    <rPh sb="37" eb="39">
      <t>ニュウリョク</t>
    </rPh>
    <phoneticPr fontId="3"/>
  </si>
  <si>
    <t>④煮込み終了2分前の入力調整（有/無）決定</t>
    <rPh sb="1" eb="3">
      <t>ニコ</t>
    </rPh>
    <rPh sb="4" eb="6">
      <t>シュウリョウ</t>
    </rPh>
    <rPh sb="7" eb="9">
      <t>フンマエ</t>
    </rPh>
    <rPh sb="10" eb="12">
      <t>ニュウリョク</t>
    </rPh>
    <rPh sb="12" eb="14">
      <t>チョウセイ</t>
    </rPh>
    <rPh sb="15" eb="16">
      <t>アリ</t>
    </rPh>
    <rPh sb="17" eb="18">
      <t>ナシ</t>
    </rPh>
    <rPh sb="19" eb="21">
      <t>ケッテイ</t>
    </rPh>
    <phoneticPr fontId="3"/>
  </si>
  <si>
    <r>
      <t>P</t>
    </r>
    <r>
      <rPr>
        <vertAlign val="subscript"/>
        <sz val="10"/>
        <rFont val="Century"/>
        <family val="1"/>
      </rPr>
      <t xml:space="preserve">1 </t>
    </r>
    <r>
      <rPr>
        <sz val="10"/>
        <rFont val="ＭＳ Ｐゴシック"/>
        <family val="3"/>
        <charset val="128"/>
      </rPr>
      <t>： 予熱入力[kW］　最大入力</t>
    </r>
    <rPh sb="5" eb="7">
      <t>ヨネツ</t>
    </rPh>
    <rPh sb="14" eb="16">
      <t>サイダイ</t>
    </rPh>
    <rPh sb="16" eb="18">
      <t>ニュウリョク</t>
    </rPh>
    <phoneticPr fontId="3"/>
  </si>
  <si>
    <r>
      <t>P</t>
    </r>
    <r>
      <rPr>
        <vertAlign val="subscript"/>
        <sz val="10"/>
        <rFont val="Century"/>
        <family val="1"/>
      </rPr>
      <t xml:space="preserve">3 </t>
    </r>
    <r>
      <rPr>
        <sz val="10"/>
        <rFont val="ＭＳ Ｐゴシック"/>
        <family val="3"/>
        <charset val="128"/>
      </rPr>
      <t>： 煮立て入力［kW］　最大入力</t>
    </r>
    <rPh sb="5" eb="7">
      <t>ニタ</t>
    </rPh>
    <rPh sb="8" eb="10">
      <t>ニュウリョク</t>
    </rPh>
    <rPh sb="15" eb="17">
      <t>サイダイ</t>
    </rPh>
    <rPh sb="17" eb="19">
      <t>ニュウリョク</t>
    </rPh>
    <phoneticPr fontId="3"/>
  </si>
  <si>
    <t>④日あたり（回数想定）</t>
    <rPh sb="1" eb="2">
      <t>ヒ</t>
    </rPh>
    <rPh sb="6" eb="8">
      <t>カイスウ</t>
    </rPh>
    <rPh sb="8" eb="10">
      <t>ソウテイ</t>
    </rPh>
    <phoneticPr fontId="3"/>
  </si>
  <si>
    <t>④日あたり</t>
    <rPh sb="1" eb="2">
      <t>ニチ</t>
    </rPh>
    <phoneticPr fontId="3"/>
  </si>
  <si>
    <r>
      <t xml:space="preserve">    T</t>
    </r>
    <r>
      <rPr>
        <vertAlign val="subscript"/>
        <sz val="11"/>
        <rFont val="Century"/>
        <family val="1"/>
      </rPr>
      <t>c</t>
    </r>
    <r>
      <rPr>
        <sz val="11"/>
        <rFont val="ＭＳ Ｐゴシック"/>
        <family val="3"/>
        <charset val="128"/>
      </rPr>
      <t xml:space="preserve"> = </t>
    </r>
    <r>
      <rPr>
        <i/>
        <sz val="11"/>
        <rFont val="Century"/>
        <family val="1"/>
      </rPr>
      <t>T</t>
    </r>
    <r>
      <rPr>
        <vertAlign val="subscript"/>
        <sz val="11"/>
        <rFont val="Century"/>
        <family val="1"/>
      </rPr>
      <t>1</t>
    </r>
    <r>
      <rPr>
        <sz val="11"/>
        <rFont val="ＭＳ Ｐゴシック"/>
        <family val="3"/>
        <charset val="128"/>
      </rPr>
      <t xml:space="preserve"> + </t>
    </r>
    <r>
      <rPr>
        <sz val="11"/>
        <rFont val="Century"/>
        <family val="1"/>
      </rPr>
      <t>6</t>
    </r>
    <r>
      <rPr>
        <sz val="11"/>
        <rFont val="ＭＳ Ｐゴシック"/>
        <family val="3"/>
        <charset val="128"/>
      </rPr>
      <t xml:space="preserve"> + </t>
    </r>
    <r>
      <rPr>
        <i/>
        <sz val="11"/>
        <rFont val="Century"/>
        <family val="1"/>
      </rPr>
      <t>T</t>
    </r>
    <r>
      <rPr>
        <vertAlign val="subscript"/>
        <sz val="11"/>
        <rFont val="Century"/>
        <family val="1"/>
      </rPr>
      <t>3</t>
    </r>
    <r>
      <rPr>
        <sz val="11"/>
        <rFont val="ＭＳ Ｐゴシック"/>
        <family val="3"/>
        <charset val="128"/>
      </rPr>
      <t xml:space="preserve"> + </t>
    </r>
    <r>
      <rPr>
        <sz val="11"/>
        <rFont val="Century"/>
        <family val="1"/>
      </rPr>
      <t>20</t>
    </r>
    <phoneticPr fontId="3"/>
  </si>
  <si>
    <r>
      <t>Q</t>
    </r>
    <r>
      <rPr>
        <vertAlign val="subscript"/>
        <sz val="14"/>
        <rFont val="Cambria"/>
        <family val="1"/>
      </rPr>
      <t>c</t>
    </r>
    <phoneticPr fontId="3"/>
  </si>
  <si>
    <r>
      <rPr>
        <i/>
        <sz val="14"/>
        <rFont val="Cambria"/>
        <family val="1"/>
      </rPr>
      <t>Q</t>
    </r>
    <r>
      <rPr>
        <vertAlign val="subscript"/>
        <sz val="14"/>
        <rFont val="Century"/>
        <family val="1"/>
      </rPr>
      <t>dN</t>
    </r>
    <phoneticPr fontId="3"/>
  </si>
  <si>
    <r>
      <rPr>
        <sz val="10"/>
        <rFont val="ＭＳ Ｐゴシック"/>
        <family val="3"/>
        <charset val="128"/>
      </rPr>
      <t>　試験鍋の</t>
    </r>
    <r>
      <rPr>
        <sz val="10"/>
        <rFont val="Century"/>
        <family val="1"/>
      </rPr>
      <t xml:space="preserve">70 % </t>
    </r>
    <r>
      <rPr>
        <sz val="10"/>
        <rFont val="ＭＳ Ｐゴシック"/>
        <family val="3"/>
        <charset val="128"/>
      </rPr>
      <t>の水位まで水を入れ、フタを閉め（必要なときにはフタを開けてもよい。）、室温になじませた後、最大入力で加熱を始め、または、電気用品の技術上の基準を定める省令の解釈別表第八の平常温度上昇に規定された条件で加熱を始め、消費電力が一定になった時の値を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とする。ただし、最大消費電力の測定では、回路の切換えまたは発熱体の特性により、消費電力が段階的またはゆるやかに変化する場合には、その最大値とする。</t>
    </r>
    <rPh sb="23" eb="24">
      <t>シ</t>
    </rPh>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</si>
  <si>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</si>
  <si>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sz val="10"/>
        <rFont val="ＭＳ Ｐゴシック"/>
        <family val="3"/>
        <charset val="128"/>
      </rPr>
      <t>　試験機器を重量計にのせ、沸騰時に水が飛び散らない水位まで釜に水を入れ、フタを開け最大入力で加熱する。沸騰し、蒸発量が安定したのち、</t>
    </r>
    <r>
      <rPr>
        <sz val="10"/>
        <rFont val="Century"/>
        <family val="1"/>
      </rPr>
      <t>15</t>
    </r>
    <r>
      <rPr>
        <sz val="10"/>
        <rFont val="ＭＳ Ｐゴシック"/>
        <family val="3"/>
        <charset val="128"/>
      </rPr>
      <t>分以上の間の蒸発量</t>
    </r>
    <r>
      <rPr>
        <i/>
        <sz val="10"/>
        <rFont val="Century"/>
        <family val="1"/>
      </rPr>
      <t>M</t>
    </r>
    <r>
      <rPr>
        <vertAlign val="subscript"/>
        <sz val="10"/>
        <rFont val="Century"/>
        <family val="1"/>
      </rPr>
      <t>b</t>
    </r>
    <r>
      <rPr>
        <i/>
        <sz val="10"/>
        <rFont val="Century"/>
        <family val="1"/>
      </rPr>
      <t xml:space="preserve"> </t>
    </r>
    <r>
      <rPr>
        <sz val="10"/>
        <rFont val="Century"/>
        <family val="1"/>
      </rPr>
      <t xml:space="preserve">[kg] </t>
    </r>
    <r>
      <rPr>
        <sz val="10"/>
        <rFont val="ＭＳ Ｐゴシック"/>
        <family val="3"/>
        <charset val="128"/>
      </rPr>
      <t>および消費電力量</t>
    </r>
    <r>
      <rPr>
        <i/>
        <sz val="10"/>
        <rFont val="Century"/>
        <family val="1"/>
      </rPr>
      <t>P</t>
    </r>
    <r>
      <rPr>
        <vertAlign val="subscript"/>
        <sz val="10"/>
        <rFont val="Century"/>
        <family val="1"/>
      </rPr>
      <t>b</t>
    </r>
    <r>
      <rPr>
        <i/>
        <sz val="10"/>
        <rFont val="Century"/>
        <family val="1"/>
      </rPr>
      <t xml:space="preserve"> </t>
    </r>
    <r>
      <rPr>
        <sz val="10"/>
        <rFont val="Century"/>
        <family val="1"/>
      </rPr>
      <t xml:space="preserve">[kWh] </t>
    </r>
    <r>
      <rPr>
        <sz val="10"/>
        <rFont val="ＭＳ Ｐゴシック"/>
        <family val="3"/>
        <charset val="128"/>
      </rPr>
      <t>を測定する。
　沸騰時熱効率</t>
    </r>
    <r>
      <rPr>
        <i/>
        <sz val="10"/>
        <rFont val="Symbol"/>
        <family val="1"/>
        <charset val="2"/>
      </rPr>
      <t>h</t>
    </r>
    <r>
      <rPr>
        <vertAlign val="subscript"/>
        <sz val="10"/>
        <rFont val="Century"/>
        <family val="1"/>
      </rPr>
      <t>b</t>
    </r>
    <r>
      <rPr>
        <sz val="10"/>
        <rFont val="Century"/>
        <family val="1"/>
      </rPr>
      <t xml:space="preserve"> [%] </t>
    </r>
    <r>
      <rPr>
        <sz val="10"/>
        <rFont val="ＭＳ Ｐゴシック"/>
        <family val="3"/>
        <charset val="128"/>
      </rPr>
      <t>は、次式で計算する。</t>
    </r>
    <rPh sb="29" eb="30">
      <t>カマ</t>
    </rPh>
    <rPh sb="39" eb="40">
      <t>ア</t>
    </rPh>
    <phoneticPr fontId="3"/>
  </si>
  <si>
    <r>
      <rPr>
        <sz val="10"/>
        <rFont val="Symbol"/>
        <family val="1"/>
        <charset val="2"/>
      </rPr>
      <t xml:space="preserve">  </t>
    </r>
    <r>
      <rPr>
        <sz val="10"/>
        <rFont val="ＭＳ Ｐゴシック"/>
        <family val="3"/>
        <charset val="128"/>
      </rPr>
      <t>釜の</t>
    </r>
    <r>
      <rPr>
        <sz val="10"/>
        <rFont val="Century"/>
        <family val="1"/>
      </rPr>
      <t xml:space="preserve">70% </t>
    </r>
    <r>
      <rPr>
        <sz val="10"/>
        <rFont val="ＭＳ Ｐゴシック"/>
        <family val="3"/>
        <charset val="128"/>
      </rPr>
      <t>の水位まで水を入れ、フタを閉め、室温になじませた後、加熱に用いる水の初温</t>
    </r>
    <r>
      <rPr>
        <i/>
        <sz val="10"/>
        <rFont val="Symbol"/>
        <family val="1"/>
        <charset val="2"/>
      </rPr>
      <t>q</t>
    </r>
    <r>
      <rPr>
        <vertAlign val="subscript"/>
        <sz val="10"/>
        <rFont val="Century"/>
        <family val="1"/>
      </rPr>
      <t xml:space="preserve">s </t>
    </r>
    <r>
      <rPr>
        <sz val="10"/>
        <rFont val="Century"/>
        <family val="1"/>
      </rPr>
      <t>[</t>
    </r>
    <r>
      <rPr>
        <sz val="10"/>
        <rFont val="ＭＳ Ｐゴシック"/>
        <family val="3"/>
        <charset val="128"/>
      </rPr>
      <t>℃</t>
    </r>
    <r>
      <rPr>
        <sz val="10"/>
        <rFont val="Century"/>
        <family val="1"/>
      </rPr>
      <t xml:space="preserve">] </t>
    </r>
    <r>
      <rPr>
        <sz val="10"/>
        <rFont val="ＭＳ Ｐゴシック"/>
        <family val="3"/>
        <charset val="128"/>
      </rPr>
      <t>を測定する。最大入力で加熱を始め、水温が</t>
    </r>
    <r>
      <rPr>
        <sz val="10"/>
        <rFont val="Century"/>
        <family val="1"/>
      </rPr>
      <t xml:space="preserve">95 </t>
    </r>
    <r>
      <rPr>
        <sz val="10"/>
        <rFont val="ＭＳ Ｐゴシック"/>
        <family val="3"/>
        <charset val="128"/>
      </rPr>
      <t>℃に達した時間</t>
    </r>
    <r>
      <rPr>
        <i/>
        <sz val="10"/>
        <rFont val="Century"/>
        <family val="1"/>
      </rPr>
      <t>T</t>
    </r>
    <r>
      <rPr>
        <vertAlign val="subscript"/>
        <sz val="10"/>
        <rFont val="Century"/>
        <family val="1"/>
      </rPr>
      <t>g</t>
    </r>
    <r>
      <rPr>
        <i/>
        <sz val="10"/>
        <rFont val="Century"/>
        <family val="1"/>
      </rPr>
      <t xml:space="preserve"> </t>
    </r>
    <r>
      <rPr>
        <sz val="10"/>
        <rFont val="Century"/>
        <family val="1"/>
      </rPr>
      <t xml:space="preserve">[min] </t>
    </r>
    <r>
      <rPr>
        <sz val="10"/>
        <rFont val="ＭＳ Ｐゴシック"/>
        <family val="3"/>
        <charset val="128"/>
      </rPr>
      <t xml:space="preserve">を測定する。
</t>
    </r>
    <r>
      <rPr>
        <sz val="10"/>
        <rFont val="Century"/>
        <family val="1"/>
      </rPr>
      <t xml:space="preserve">  </t>
    </r>
    <r>
      <rPr>
        <sz val="10"/>
        <rFont val="ＭＳ Ｐゴシック"/>
        <family val="3"/>
        <charset val="128"/>
      </rPr>
      <t>立上り性能</t>
    </r>
    <r>
      <rPr>
        <i/>
        <sz val="10"/>
        <rFont val="Century"/>
        <family val="1"/>
      </rPr>
      <t>t</t>
    </r>
    <r>
      <rPr>
        <vertAlign val="subscript"/>
        <sz val="10"/>
        <rFont val="Century"/>
        <family val="1"/>
      </rPr>
      <t>s</t>
    </r>
    <r>
      <rPr>
        <sz val="10"/>
        <rFont val="Century"/>
        <family val="1"/>
      </rPr>
      <t xml:space="preserve"> [s/kg </t>
    </r>
    <r>
      <rPr>
        <sz val="10"/>
        <rFont val="ＭＳ Ｐゴシック"/>
        <family val="3"/>
        <charset val="128"/>
      </rPr>
      <t>℃</t>
    </r>
    <r>
      <rPr>
        <sz val="10"/>
        <rFont val="Century"/>
        <family val="1"/>
      </rPr>
      <t xml:space="preserve">] </t>
    </r>
    <r>
      <rPr>
        <sz val="10"/>
        <rFont val="ＭＳ Ｐゴシック"/>
        <family val="3"/>
        <charset val="128"/>
      </rPr>
      <t>は、次式で計算する。</t>
    </r>
    <rPh sb="21" eb="22">
      <t>シ</t>
    </rPh>
    <phoneticPr fontId="3"/>
  </si>
  <si>
    <r>
      <t>T</t>
    </r>
    <r>
      <rPr>
        <vertAlign val="subscript"/>
        <sz val="10"/>
        <rFont val="Century"/>
        <family val="1"/>
      </rPr>
      <t>g</t>
    </r>
    <r>
      <rPr>
        <i/>
        <sz val="10"/>
        <rFont val="Century"/>
        <family val="1"/>
      </rPr>
      <t xml:space="preserve"> </t>
    </r>
    <r>
      <rPr>
        <sz val="10"/>
        <rFont val="ＭＳ Ｐゴシック"/>
        <family val="3"/>
        <charset val="128"/>
      </rPr>
      <t>: 水温が</t>
    </r>
    <r>
      <rPr>
        <sz val="10"/>
        <rFont val="Century"/>
        <family val="1"/>
      </rPr>
      <t>95</t>
    </r>
    <r>
      <rPr>
        <sz val="10"/>
        <rFont val="ＭＳ Ｐゴシック"/>
        <family val="3"/>
        <charset val="128"/>
      </rPr>
      <t>℃に達した時間[min]</t>
    </r>
    <phoneticPr fontId="3"/>
  </si>
  <si>
    <r>
      <t>①予熱時間</t>
    </r>
    <r>
      <rPr>
        <i/>
        <sz val="10"/>
        <rFont val="Century"/>
        <family val="1"/>
      </rPr>
      <t>T</t>
    </r>
    <r>
      <rPr>
        <vertAlign val="subscript"/>
        <sz val="10"/>
        <rFont val="Century"/>
        <family val="1"/>
      </rPr>
      <t>1</t>
    </r>
    <r>
      <rPr>
        <sz val="10"/>
        <rFont val="ＭＳ Ｐゴシック"/>
        <family val="3"/>
        <charset val="128"/>
      </rPr>
      <t>[min]の決定（加熱後、釜底表面の最高温度が</t>
    </r>
    <r>
      <rPr>
        <sz val="10"/>
        <rFont val="Century"/>
        <family val="1"/>
      </rPr>
      <t xml:space="preserve">150 </t>
    </r>
    <r>
      <rPr>
        <sz val="10"/>
        <rFont val="ＭＳ Ｐゴシック"/>
        <family val="3"/>
        <charset val="128"/>
      </rPr>
      <t>℃に達した時間を予備試験で求める）</t>
    </r>
    <rPh sb="1" eb="3">
      <t>ヨネツ</t>
    </rPh>
    <rPh sb="3" eb="5">
      <t>ジカン</t>
    </rPh>
    <rPh sb="13" eb="15">
      <t>ケッテイ</t>
    </rPh>
    <phoneticPr fontId="3"/>
  </si>
  <si>
    <r>
      <t>　　</t>
    </r>
    <r>
      <rPr>
        <i/>
        <sz val="10"/>
        <rFont val="Century"/>
        <family val="1"/>
      </rPr>
      <t>T</t>
    </r>
    <r>
      <rPr>
        <vertAlign val="subscript"/>
        <sz val="10"/>
        <rFont val="Century"/>
        <family val="1"/>
      </rPr>
      <t>1</t>
    </r>
    <r>
      <rPr>
        <sz val="10"/>
        <rFont val="ＭＳ Ｐゴシック"/>
        <family val="3"/>
        <charset val="128"/>
      </rPr>
      <t xml:space="preserve"> ：予熱時間[min]　釜底表面の最高温度が
　　　　　</t>
    </r>
    <r>
      <rPr>
        <sz val="10"/>
        <rFont val="Century"/>
        <family val="1"/>
      </rPr>
      <t xml:space="preserve">150 </t>
    </r>
    <r>
      <rPr>
        <sz val="10"/>
        <rFont val="ＭＳ Ｐゴシック"/>
        <family val="3"/>
        <charset val="128"/>
      </rPr>
      <t>℃に達した時間</t>
    </r>
    <rPh sb="8" eb="10">
      <t>ジカン</t>
    </rPh>
    <phoneticPr fontId="3"/>
  </si>
  <si>
    <r>
      <rPr>
        <sz val="10"/>
        <rFont val="ＭＳ Ｐゴシック"/>
        <family val="3"/>
        <charset val="128"/>
      </rPr>
      <t>煮込みが終了してから</t>
    </r>
    <r>
      <rPr>
        <sz val="10"/>
        <rFont val="Century"/>
        <family val="1"/>
      </rPr>
      <t>5</t>
    </r>
    <r>
      <rPr>
        <sz val="10"/>
        <rFont val="ＭＳ Ｐゴシック"/>
        <family val="3"/>
        <charset val="128"/>
      </rPr>
      <t>分後の釜底表面温度</t>
    </r>
    <r>
      <rPr>
        <sz val="10"/>
        <rFont val="Century"/>
        <family val="1"/>
      </rPr>
      <t>=</t>
    </r>
    <rPh sb="0" eb="2">
      <t>ニコ</t>
    </rPh>
    <rPh sb="16" eb="18">
      <t>ヒョウメン</t>
    </rPh>
    <phoneticPr fontId="3"/>
  </si>
  <si>
    <r>
      <t>煮込み終了</t>
    </r>
    <r>
      <rPr>
        <sz val="10"/>
        <rFont val="Century"/>
        <family val="1"/>
      </rPr>
      <t>2</t>
    </r>
    <r>
      <rPr>
        <sz val="10"/>
        <rFont val="ＭＳ Ｐゴシック"/>
        <family val="3"/>
        <charset val="128"/>
      </rPr>
      <t>分前の入力調整（</t>
    </r>
    <r>
      <rPr>
        <sz val="10"/>
        <rFont val="Century"/>
        <family val="1"/>
      </rPr>
      <t>0</t>
    </r>
    <r>
      <rPr>
        <sz val="10"/>
        <rFont val="ＭＳ Ｐゴシック"/>
        <family val="3"/>
        <charset val="128"/>
      </rPr>
      <t>kW にする）の有/無=</t>
    </r>
    <rPh sb="0" eb="2">
      <t>ニコ</t>
    </rPh>
    <rPh sb="3" eb="5">
      <t>シュウリョウ</t>
    </rPh>
    <rPh sb="6" eb="8">
      <t>フンマエ</t>
    </rPh>
    <rPh sb="9" eb="11">
      <t>ニュウリョク</t>
    </rPh>
    <rPh sb="11" eb="13">
      <t>チョウセイ</t>
    </rPh>
    <rPh sb="23" eb="24">
      <t>アリ</t>
    </rPh>
    <rPh sb="25" eb="26">
      <t>ナシ</t>
    </rPh>
    <phoneticPr fontId="3"/>
  </si>
  <si>
    <r>
      <rPr>
        <sz val="10"/>
        <rFont val="ＭＳ Ｐゴシック"/>
        <family val="3"/>
        <charset val="128"/>
      </rPr>
      <t>調理能力試験の食材は、表</t>
    </r>
    <r>
      <rPr>
        <sz val="10"/>
        <rFont val="Century"/>
        <family val="1"/>
      </rPr>
      <t>1</t>
    </r>
    <r>
      <rPr>
        <sz val="10"/>
        <rFont val="ＭＳ Ｐゴシック"/>
        <family val="3"/>
        <charset val="128"/>
      </rPr>
      <t>の食材を用いる替わりに、表</t>
    </r>
    <r>
      <rPr>
        <sz val="10"/>
        <rFont val="Century"/>
        <family val="1"/>
      </rPr>
      <t>2</t>
    </r>
    <r>
      <rPr>
        <sz val="10"/>
        <rFont val="ＭＳ Ｐゴシック"/>
        <family val="3"/>
        <charset val="128"/>
      </rPr>
      <t>の水に置き換えてもよい。</t>
    </r>
    <rPh sb="0" eb="2">
      <t>チョウリ</t>
    </rPh>
    <rPh sb="2" eb="4">
      <t>ノウリョク</t>
    </rPh>
    <rPh sb="4" eb="6">
      <t>シケン</t>
    </rPh>
    <rPh sb="7" eb="9">
      <t>ショクザイ</t>
    </rPh>
    <rPh sb="11" eb="12">
      <t>ヒョウ</t>
    </rPh>
    <rPh sb="14" eb="16">
      <t>ショクザイ</t>
    </rPh>
    <rPh sb="17" eb="18">
      <t>モチ</t>
    </rPh>
    <rPh sb="20" eb="21">
      <t>カ</t>
    </rPh>
    <rPh sb="25" eb="26">
      <t>ヒョウ</t>
    </rPh>
    <phoneticPr fontId="3"/>
  </si>
  <si>
    <r>
      <rPr>
        <sz val="10"/>
        <rFont val="Century"/>
        <family val="1"/>
      </rPr>
      <t>1</t>
    </r>
    <r>
      <rPr>
        <sz val="10"/>
        <rFont val="ＭＳ Ｐゴシック"/>
        <family val="3"/>
        <charset val="128"/>
      </rPr>
      <t>人分</t>
    </r>
    <rPh sb="1" eb="3">
      <t>ニンブン</t>
    </rPh>
    <phoneticPr fontId="3"/>
  </si>
  <si>
    <r>
      <t>T</t>
    </r>
    <r>
      <rPr>
        <vertAlign val="subscript"/>
        <sz val="10"/>
        <rFont val="Century"/>
        <family val="1"/>
      </rPr>
      <t xml:space="preserve">1 </t>
    </r>
    <r>
      <rPr>
        <sz val="10"/>
        <rFont val="ＭＳ Ｐゴシック"/>
        <family val="3"/>
        <charset val="128"/>
      </rPr>
      <t>：予熱時間［min］　釜底表面の最高温度が</t>
    </r>
    <r>
      <rPr>
        <sz val="10"/>
        <rFont val="Century"/>
        <family val="1"/>
      </rPr>
      <t xml:space="preserve">150 </t>
    </r>
    <r>
      <rPr>
        <sz val="10"/>
        <rFont val="ＭＳ Ｐゴシック"/>
        <family val="3"/>
        <charset val="128"/>
      </rPr>
      <t>℃に達した時間</t>
    </r>
    <rPh sb="4" eb="6">
      <t>ヨネツ</t>
    </rPh>
    <rPh sb="6" eb="8">
      <t>ジカン</t>
    </rPh>
    <phoneticPr fontId="3"/>
  </si>
  <si>
    <r>
      <t>T</t>
    </r>
    <r>
      <rPr>
        <vertAlign val="subscript"/>
        <sz val="10"/>
        <rFont val="Century"/>
        <family val="1"/>
      </rPr>
      <t>3</t>
    </r>
    <r>
      <rPr>
        <vertAlign val="subscript"/>
        <sz val="10"/>
        <rFont val="ＭＳ Ｐゴシック"/>
        <family val="3"/>
        <charset val="128"/>
      </rPr>
      <t>　</t>
    </r>
    <r>
      <rPr>
        <sz val="10"/>
        <rFont val="ＭＳ Ｐゴシック"/>
        <family val="3"/>
        <charset val="128"/>
      </rPr>
      <t>：</t>
    </r>
    <r>
      <rPr>
        <sz val="10"/>
        <rFont val="Century"/>
        <family val="1"/>
      </rPr>
      <t xml:space="preserve"> </t>
    </r>
    <r>
      <rPr>
        <sz val="10"/>
        <rFont val="ＭＳ Ｐゴシック"/>
        <family val="3"/>
        <charset val="128"/>
      </rPr>
      <t>煮立て時間［min］　水投入から、沸騰開始の</t>
    </r>
    <r>
      <rPr>
        <sz val="10"/>
        <rFont val="Century"/>
        <family val="1"/>
      </rPr>
      <t>2</t>
    </r>
    <r>
      <rPr>
        <sz val="10"/>
        <rFont val="ＭＳ Ｐゴシック"/>
        <family val="3"/>
        <charset val="128"/>
      </rPr>
      <t>分後までの時間</t>
    </r>
    <rPh sb="5" eb="7">
      <t>ニタ</t>
    </rPh>
    <rPh sb="8" eb="10">
      <t>ジカン</t>
    </rPh>
    <phoneticPr fontId="3"/>
  </si>
  <si>
    <r>
      <rPr>
        <sz val="10"/>
        <rFont val="ＭＳ Ｐゴシック"/>
        <family val="3"/>
        <charset val="128"/>
      </rPr>
      <t>鶏肉（</t>
    </r>
    <r>
      <rPr>
        <sz val="10"/>
        <rFont val="Century"/>
        <family val="1"/>
      </rPr>
      <t>20g/</t>
    </r>
    <r>
      <rPr>
        <sz val="10"/>
        <rFont val="ＭＳ Ｐゴシック"/>
        <family val="3"/>
        <charset val="128"/>
      </rPr>
      <t>切）</t>
    </r>
  </si>
  <si>
    <r>
      <rPr>
        <sz val="10"/>
        <rFont val="ＭＳ Ｐゴシック"/>
        <family val="3"/>
        <charset val="128"/>
      </rPr>
      <t>ごぼう（さきがき）</t>
    </r>
  </si>
  <si>
    <r>
      <rPr>
        <sz val="10"/>
        <rFont val="ＭＳ Ｐゴシック"/>
        <family val="3"/>
        <charset val="128"/>
      </rPr>
      <t>こんにゃく（色紙切り</t>
    </r>
    <r>
      <rPr>
        <sz val="10"/>
        <rFont val="Century"/>
        <family val="1"/>
      </rPr>
      <t>5mm</t>
    </r>
    <r>
      <rPr>
        <sz val="10"/>
        <rFont val="ＭＳ Ｐゴシック"/>
        <family val="3"/>
        <charset val="128"/>
      </rPr>
      <t>）</t>
    </r>
    <r>
      <rPr>
        <sz val="10"/>
        <rFont val="Century"/>
        <family val="1"/>
      </rPr>
      <t xml:space="preserve"> </t>
    </r>
  </si>
  <si>
    <r>
      <rPr>
        <sz val="10"/>
        <rFont val="ＭＳ Ｐゴシック"/>
        <family val="3"/>
        <charset val="128"/>
      </rPr>
      <t>人参（いちょう</t>
    </r>
    <r>
      <rPr>
        <sz val="10"/>
        <rFont val="Century"/>
        <family val="1"/>
      </rPr>
      <t>5mm</t>
    </r>
    <r>
      <rPr>
        <sz val="10"/>
        <rFont val="ＭＳ Ｐゴシック"/>
        <family val="3"/>
        <charset val="128"/>
      </rPr>
      <t>）</t>
    </r>
  </si>
  <si>
    <r>
      <rPr>
        <sz val="10"/>
        <rFont val="ＭＳ Ｐゴシック"/>
        <family val="3"/>
        <charset val="128"/>
      </rPr>
      <t>大根（いちょう</t>
    </r>
    <r>
      <rPr>
        <sz val="10"/>
        <rFont val="Century"/>
        <family val="1"/>
      </rPr>
      <t>5mm</t>
    </r>
    <r>
      <rPr>
        <sz val="10"/>
        <rFont val="ＭＳ Ｐゴシック"/>
        <family val="3"/>
        <charset val="128"/>
      </rPr>
      <t>）</t>
    </r>
  </si>
  <si>
    <r>
      <rPr>
        <sz val="10"/>
        <rFont val="ＭＳ Ｐゴシック"/>
        <family val="3"/>
        <charset val="128"/>
      </rPr>
      <t>里芋（乱切り</t>
    </r>
    <r>
      <rPr>
        <sz val="10"/>
        <rFont val="Century"/>
        <family val="1"/>
      </rPr>
      <t>5g</t>
    </r>
    <r>
      <rPr>
        <sz val="10"/>
        <rFont val="ＭＳ Ｐゴシック"/>
        <family val="3"/>
        <charset val="128"/>
      </rPr>
      <t>）</t>
    </r>
  </si>
  <si>
    <r>
      <rPr>
        <sz val="10"/>
        <rFont val="ＭＳ Ｐゴシック"/>
        <family val="3"/>
        <charset val="128"/>
      </rPr>
      <t>水</t>
    </r>
  </si>
  <si>
    <r>
      <rPr>
        <sz val="10"/>
        <rFont val="ＭＳ Ｐゴシック"/>
        <family val="3"/>
        <charset val="128"/>
      </rPr>
      <t>木綿豆腐（</t>
    </r>
    <r>
      <rPr>
        <sz val="10"/>
        <rFont val="Century"/>
        <family val="1"/>
      </rPr>
      <t xml:space="preserve">15mm </t>
    </r>
    <r>
      <rPr>
        <sz val="10"/>
        <rFont val="ＭＳ Ｐゴシック"/>
        <family val="3"/>
        <charset val="128"/>
      </rPr>
      <t>角）</t>
    </r>
    <r>
      <rPr>
        <sz val="10"/>
        <rFont val="Century"/>
        <family val="1"/>
      </rPr>
      <t xml:space="preserve"> </t>
    </r>
  </si>
  <si>
    <r>
      <rPr>
        <sz val="10"/>
        <rFont val="ＭＳ Ｐゴシック"/>
        <family val="3"/>
        <charset val="128"/>
      </rPr>
      <t>塩</t>
    </r>
  </si>
  <si>
    <r>
      <rPr>
        <sz val="10"/>
        <rFont val="ＭＳ Ｐゴシック"/>
        <family val="3"/>
        <charset val="128"/>
      </rPr>
      <t>濃口醤油</t>
    </r>
  </si>
  <si>
    <r>
      <rPr>
        <sz val="10"/>
        <rFont val="ＭＳ Ｐゴシック"/>
        <family val="3"/>
        <charset val="128"/>
      </rPr>
      <t>酒</t>
    </r>
  </si>
  <si>
    <r>
      <rPr>
        <sz val="10"/>
        <rFont val="ＭＳ Ｐゴシック"/>
        <family val="3"/>
        <charset val="128"/>
      </rPr>
      <t>長ねぎ（輪切り</t>
    </r>
    <r>
      <rPr>
        <sz val="10"/>
        <rFont val="Century"/>
        <family val="1"/>
      </rPr>
      <t>5mm</t>
    </r>
    <r>
      <rPr>
        <sz val="10"/>
        <rFont val="ＭＳ Ｐゴシック"/>
        <family val="3"/>
        <charset val="128"/>
      </rPr>
      <t>）</t>
    </r>
    <r>
      <rPr>
        <sz val="10"/>
        <rFont val="Century"/>
        <family val="1"/>
      </rPr>
      <t xml:space="preserve"> </t>
    </r>
  </si>
  <si>
    <r>
      <rPr>
        <sz val="10"/>
        <rFont val="ＭＳ Ｐゴシック"/>
        <family val="3"/>
        <charset val="128"/>
      </rPr>
      <t>ごま油</t>
    </r>
  </si>
  <si>
    <r>
      <rPr>
        <i/>
        <sz val="10"/>
        <rFont val="Cambria"/>
        <family val="1"/>
      </rPr>
      <t>Q</t>
    </r>
    <r>
      <rPr>
        <vertAlign val="subscript"/>
        <sz val="10"/>
        <rFont val="Century"/>
        <family val="1"/>
      </rPr>
      <t xml:space="preserve">c </t>
    </r>
    <r>
      <rPr>
        <sz val="10"/>
        <rFont val="ＭＳ Ｐゴシック"/>
        <family val="3"/>
        <charset val="128"/>
      </rPr>
      <t>: 調理時消費電力量[kWh/回]</t>
    </r>
    <phoneticPr fontId="3"/>
  </si>
  <si>
    <r>
      <rPr>
        <i/>
        <sz val="14"/>
        <rFont val="Cambria"/>
        <family val="1"/>
      </rPr>
      <t>Q</t>
    </r>
    <r>
      <rPr>
        <vertAlign val="subscript"/>
        <sz val="14"/>
        <rFont val="Century"/>
        <family val="1"/>
      </rPr>
      <t xml:space="preserve">c </t>
    </r>
    <r>
      <rPr>
        <sz val="10"/>
        <rFont val="ＭＳ Ｐゴシック"/>
        <family val="3"/>
        <charset val="128"/>
      </rPr>
      <t>＝</t>
    </r>
    <phoneticPr fontId="3"/>
  </si>
  <si>
    <r>
      <rPr>
        <i/>
        <sz val="10"/>
        <rFont val="Cambria"/>
        <family val="1"/>
      </rPr>
      <t>Q</t>
    </r>
    <r>
      <rPr>
        <vertAlign val="subscript"/>
        <sz val="10"/>
        <rFont val="Century"/>
        <family val="1"/>
      </rPr>
      <t>c</t>
    </r>
    <r>
      <rPr>
        <vertAlign val="subscript"/>
        <sz val="10"/>
        <rFont val="ＭＳ Ｐゴシック"/>
        <family val="3"/>
        <charset val="128"/>
      </rPr>
      <t xml:space="preserve"> </t>
    </r>
    <r>
      <rPr>
        <sz val="10"/>
        <rFont val="ＭＳ Ｐゴシック"/>
        <family val="3"/>
        <charset val="128"/>
      </rPr>
      <t>: 調理時消費電力量[kWh/回]</t>
    </r>
    <phoneticPr fontId="3"/>
  </si>
  <si>
    <r>
      <rPr>
        <i/>
        <sz val="10"/>
        <rFont val="Cambria"/>
        <family val="1"/>
      </rPr>
      <t>Q</t>
    </r>
    <r>
      <rPr>
        <vertAlign val="subscript"/>
        <sz val="10"/>
        <rFont val="Century"/>
        <family val="1"/>
      </rPr>
      <t>c</t>
    </r>
    <r>
      <rPr>
        <sz val="11"/>
        <rFont val="ＭＳ Ｐゴシック"/>
        <family val="3"/>
        <charset val="128"/>
      </rPr>
      <t xml:space="preserve"> = </t>
    </r>
    <phoneticPr fontId="3"/>
  </si>
  <si>
    <r>
      <rPr>
        <i/>
        <sz val="14"/>
        <rFont val="Cambria"/>
        <family val="1"/>
      </rPr>
      <t>Q</t>
    </r>
    <r>
      <rPr>
        <vertAlign val="subscript"/>
        <sz val="11"/>
        <rFont val="Century"/>
        <family val="1"/>
      </rPr>
      <t>dN</t>
    </r>
    <r>
      <rPr>
        <sz val="11"/>
        <rFont val="ＭＳ Ｐゴシック"/>
        <family val="3"/>
        <charset val="128"/>
      </rPr>
      <t xml:space="preserve"> ＝</t>
    </r>
    <phoneticPr fontId="3"/>
  </si>
  <si>
    <r>
      <rPr>
        <i/>
        <sz val="10"/>
        <rFont val="Cambria"/>
        <family val="1"/>
      </rPr>
      <t>Q</t>
    </r>
    <r>
      <rPr>
        <vertAlign val="subscript"/>
        <sz val="10"/>
        <rFont val="Century"/>
        <family val="1"/>
      </rPr>
      <t xml:space="preserve">dN </t>
    </r>
    <r>
      <rPr>
        <sz val="10"/>
        <rFont val="ＭＳ Ｐゴシック"/>
        <family val="3"/>
        <charset val="128"/>
      </rPr>
      <t>: 日あたり消費電力量（回数想定）[kWh/日]</t>
    </r>
    <phoneticPr fontId="3"/>
  </si>
  <si>
    <r>
      <rPr>
        <i/>
        <sz val="10"/>
        <rFont val="Cambria"/>
        <family val="1"/>
      </rPr>
      <t>n</t>
    </r>
    <r>
      <rPr>
        <vertAlign val="subscript"/>
        <sz val="10"/>
        <rFont val="Century"/>
        <family val="1"/>
      </rPr>
      <t>d</t>
    </r>
    <r>
      <rPr>
        <vertAlign val="subscript"/>
        <sz val="10"/>
        <rFont val="ＭＳ Ｐゴシック"/>
        <family val="3"/>
        <charset val="128"/>
      </rPr>
      <t xml:space="preserve"> </t>
    </r>
    <r>
      <rPr>
        <sz val="10"/>
        <rFont val="ＭＳ Ｐゴシック"/>
        <family val="3"/>
        <charset val="128"/>
      </rPr>
      <t>: 調理回数[回/日]　 　標準値は1回/日</t>
    </r>
    <phoneticPr fontId="3"/>
  </si>
  <si>
    <r>
      <rPr>
        <i/>
        <sz val="10"/>
        <rFont val="Cambria"/>
        <family val="1"/>
      </rPr>
      <t>n</t>
    </r>
    <r>
      <rPr>
        <vertAlign val="subscript"/>
        <sz val="11"/>
        <rFont val="Century"/>
        <family val="1"/>
      </rPr>
      <t>d</t>
    </r>
    <r>
      <rPr>
        <sz val="11"/>
        <rFont val="ＭＳ Ｐゴシック"/>
        <family val="3"/>
        <charset val="128"/>
      </rPr>
      <t xml:space="preserve"> =</t>
    </r>
    <phoneticPr fontId="3"/>
  </si>
  <si>
    <r>
      <t xml:space="preserve">C </t>
    </r>
    <r>
      <rPr>
        <sz val="10"/>
        <rFont val="Century"/>
        <family val="1"/>
      </rPr>
      <t xml:space="preserve">: </t>
    </r>
    <r>
      <rPr>
        <sz val="10"/>
        <rFont val="ＭＳ Ｐゴシック"/>
        <family val="3"/>
        <charset val="128"/>
      </rPr>
      <t>水の比熱</t>
    </r>
    <r>
      <rPr>
        <sz val="10"/>
        <rFont val="Century"/>
        <family val="1"/>
      </rPr>
      <t xml:space="preserve"> 4.19kJ/kg </t>
    </r>
    <r>
      <rPr>
        <sz val="10"/>
        <rFont val="ＭＳ Ｐゴシック"/>
        <family val="3"/>
        <charset val="128"/>
      </rPr>
      <t>℃</t>
    </r>
    <phoneticPr fontId="3"/>
  </si>
  <si>
    <r>
      <rPr>
        <i/>
        <sz val="10"/>
        <rFont val="Century"/>
        <family val="1"/>
      </rPr>
      <t>L</t>
    </r>
    <r>
      <rPr>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蒸発潜熱</t>
    </r>
    <r>
      <rPr>
        <sz val="10"/>
        <rFont val="Century"/>
        <family val="1"/>
      </rPr>
      <t xml:space="preserve"> 2260kJ/kg</t>
    </r>
    <phoneticPr fontId="3"/>
  </si>
  <si>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</si>
  <si>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</si>
  <si>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</si>
  <si>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r>
      <t xml:space="preserve">  </t>
    </r>
    <r>
      <rPr>
        <sz val="10"/>
        <rFont val="ＭＳ Ｐゴシック"/>
        <family val="3"/>
        <charset val="128"/>
      </rPr>
      <t>調理品目をけんちん汁とし、小学校用を想定した食材を性能測定基準の巻末資料</t>
    </r>
    <r>
      <rPr>
        <sz val="10"/>
        <rFont val="Century"/>
        <family val="1"/>
      </rPr>
      <t xml:space="preserve">1 </t>
    </r>
    <r>
      <rPr>
        <sz val="10"/>
        <rFont val="ＭＳ Ｐゴシック"/>
        <family val="3"/>
        <charset val="128"/>
      </rPr>
      <t>に示す。最大調理量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食</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の食材を用意し、下図</t>
    </r>
    <r>
      <rPr>
        <sz val="10"/>
        <rFont val="Century"/>
        <family val="1"/>
      </rPr>
      <t xml:space="preserve"> </t>
    </r>
    <r>
      <rPr>
        <sz val="10"/>
        <rFont val="ＭＳ Ｐゴシック"/>
        <family val="3"/>
        <charset val="128"/>
      </rPr>
      <t>に示す予熱、炒め、煮立ておよび煮込みの工程（煮立て時および煮込み時には、フタを閉める。）で調理する。ただし、食材を用いる替わりに、性能測定基準の巻末資料</t>
    </r>
    <r>
      <rPr>
        <sz val="10"/>
        <rFont val="Century"/>
        <family val="1"/>
      </rPr>
      <t xml:space="preserve">1 </t>
    </r>
    <r>
      <rPr>
        <sz val="10"/>
        <rFont val="ＭＳ Ｐゴシック"/>
        <family val="3"/>
        <charset val="128"/>
      </rPr>
      <t xml:space="preserve">に示す方法で水に置き換えてもよい。
</t>
    </r>
    <r>
      <rPr>
        <sz val="10"/>
        <rFont val="Century"/>
        <family val="1"/>
      </rPr>
      <t xml:space="preserve">  </t>
    </r>
    <r>
      <rPr>
        <sz val="10"/>
        <rFont val="ＭＳ Ｐゴシック"/>
        <family val="3"/>
        <charset val="128"/>
      </rPr>
      <t>最大調理量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食</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は、釜の</t>
    </r>
    <r>
      <rPr>
        <sz val="10"/>
        <rFont val="Century"/>
        <family val="1"/>
      </rPr>
      <t xml:space="preserve">70 % </t>
    </r>
    <r>
      <rPr>
        <sz val="10"/>
        <rFont val="ＭＳ Ｐゴシック"/>
        <family val="3"/>
        <charset val="128"/>
      </rPr>
      <t>の水位に相当する量を目安とし、製造者の推奨値とする。煮込み入力</t>
    </r>
    <r>
      <rPr>
        <i/>
        <sz val="10"/>
        <rFont val="Century"/>
        <family val="1"/>
      </rPr>
      <t>P</t>
    </r>
    <r>
      <rPr>
        <vertAlign val="subscript"/>
        <sz val="10"/>
        <rFont val="Century"/>
        <family val="1"/>
      </rPr>
      <t>4</t>
    </r>
    <r>
      <rPr>
        <sz val="10"/>
        <rFont val="Century"/>
        <family val="1"/>
      </rPr>
      <t xml:space="preserve"> </t>
    </r>
    <r>
      <rPr>
        <sz val="10"/>
        <rFont val="ＭＳ Ｐゴシック"/>
        <family val="3"/>
        <charset val="128"/>
      </rPr>
      <t>は、沸騰寸前の状態を維持するため、煮込み終了時の釜底表面の温度が煮込み開始時の釜底表面の温度より</t>
    </r>
    <r>
      <rPr>
        <sz val="10"/>
        <rFont val="Century"/>
        <family val="1"/>
      </rPr>
      <t xml:space="preserve">2 </t>
    </r>
    <r>
      <rPr>
        <sz val="10"/>
        <rFont val="ＭＳ Ｐゴシック"/>
        <family val="3"/>
        <charset val="128"/>
      </rPr>
      <t>℃下回らない入力を目安とし、予備試験で求める。なお、予備試験時に、煮込み開始時の釜底表面の温度より</t>
    </r>
    <r>
      <rPr>
        <sz val="10"/>
        <rFont val="Century"/>
        <family val="1"/>
      </rPr>
      <t xml:space="preserve">2 </t>
    </r>
    <r>
      <rPr>
        <sz val="10"/>
        <rFont val="ＭＳ Ｐゴシック"/>
        <family val="3"/>
        <charset val="128"/>
      </rPr>
      <t>℃下回らない状態が煮込み終了後に</t>
    </r>
    <r>
      <rPr>
        <sz val="10"/>
        <rFont val="Century"/>
        <family val="1"/>
      </rPr>
      <t>5</t>
    </r>
    <r>
      <rPr>
        <sz val="10"/>
        <rFont val="ＭＳ Ｐゴシック"/>
        <family val="3"/>
        <charset val="128"/>
      </rPr>
      <t>分以上継続する場合には、余熱による焦げ付きのおそれがあるため、煮込み終了</t>
    </r>
    <r>
      <rPr>
        <sz val="10"/>
        <rFont val="Century"/>
        <family val="1"/>
      </rPr>
      <t>2</t>
    </r>
    <r>
      <rPr>
        <sz val="10"/>
        <rFont val="ＭＳ Ｐゴシック"/>
        <family val="3"/>
        <charset val="128"/>
      </rPr>
      <t>分前に煮込み入力</t>
    </r>
    <r>
      <rPr>
        <i/>
        <sz val="10"/>
        <rFont val="Century"/>
        <family val="1"/>
      </rPr>
      <t>P</t>
    </r>
    <r>
      <rPr>
        <vertAlign val="subscript"/>
        <sz val="10"/>
        <rFont val="Century"/>
        <family val="1"/>
      </rPr>
      <t>4</t>
    </r>
    <r>
      <rPr>
        <sz val="10"/>
        <rFont val="Century"/>
        <family val="1"/>
      </rPr>
      <t xml:space="preserve"> </t>
    </r>
    <r>
      <rPr>
        <sz val="10"/>
        <rFont val="ＭＳ Ｐゴシック"/>
        <family val="3"/>
        <charset val="128"/>
      </rPr>
      <t>を</t>
    </r>
    <r>
      <rPr>
        <sz val="10"/>
        <rFont val="Century"/>
        <family val="1"/>
      </rPr>
      <t xml:space="preserve">0kW </t>
    </r>
    <r>
      <rPr>
        <sz val="10"/>
        <rFont val="ＭＳ Ｐゴシック"/>
        <family val="3"/>
        <charset val="128"/>
      </rPr>
      <t>にする。調理に要した時間</t>
    </r>
    <r>
      <rPr>
        <i/>
        <sz val="10"/>
        <rFont val="Century"/>
        <family val="1"/>
      </rPr>
      <t>T</t>
    </r>
    <r>
      <rPr>
        <vertAlign val="subscript"/>
        <sz val="10"/>
        <rFont val="Century"/>
        <family val="1"/>
      </rPr>
      <t xml:space="preserve">c </t>
    </r>
    <r>
      <rPr>
        <sz val="10"/>
        <rFont val="Century"/>
        <family val="1"/>
      </rPr>
      <t>[min/</t>
    </r>
    <r>
      <rPr>
        <sz val="10"/>
        <rFont val="ＭＳ Ｐゴシック"/>
        <family val="3"/>
        <charset val="128"/>
      </rPr>
      <t>回</t>
    </r>
    <r>
      <rPr>
        <sz val="10"/>
        <rFont val="Century"/>
        <family val="1"/>
      </rPr>
      <t xml:space="preserve">] </t>
    </r>
    <r>
      <rPr>
        <sz val="10"/>
        <rFont val="ＭＳ Ｐゴシック"/>
        <family val="3"/>
        <charset val="128"/>
      </rPr>
      <t>は、予熱開始から煮込み終了までの時間とする。調理に要した時間</t>
    </r>
    <r>
      <rPr>
        <i/>
        <sz val="10"/>
        <rFont val="Century"/>
        <family val="1"/>
      </rPr>
      <t>T</t>
    </r>
    <r>
      <rPr>
        <vertAlign val="subscript"/>
        <sz val="10"/>
        <rFont val="Century"/>
        <family val="1"/>
      </rPr>
      <t>c</t>
    </r>
    <r>
      <rPr>
        <sz val="10"/>
        <rFont val="Century"/>
        <family val="1"/>
      </rPr>
      <t xml:space="preserve"> [min/</t>
    </r>
    <r>
      <rPr>
        <sz val="10"/>
        <rFont val="ＭＳ Ｐゴシック"/>
        <family val="3"/>
        <charset val="128"/>
      </rPr>
      <t>回</t>
    </r>
    <r>
      <rPr>
        <sz val="10"/>
        <rFont val="Century"/>
        <family val="1"/>
      </rPr>
      <t xml:space="preserve">] </t>
    </r>
    <r>
      <rPr>
        <sz val="10"/>
        <rFont val="ＭＳ Ｐゴシック"/>
        <family val="3"/>
        <charset val="128"/>
      </rPr>
      <t>の間の消費電力量</t>
    </r>
    <r>
      <rPr>
        <i/>
        <sz val="10"/>
        <rFont val="Century"/>
        <family val="1"/>
      </rPr>
      <t>P</t>
    </r>
    <r>
      <rPr>
        <vertAlign val="subscript"/>
        <sz val="10"/>
        <rFont val="Century"/>
        <family val="1"/>
      </rPr>
      <t>c</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 xml:space="preserve">を測定する。
</t>
    </r>
    <rPh sb="29" eb="31">
      <t>ソクテイ</t>
    </rPh>
    <rPh sb="66" eb="67">
      <t>シタ</t>
    </rPh>
    <rPh sb="136" eb="138">
      <t>ソクテイ</t>
    </rPh>
    <phoneticPr fontId="3"/>
  </si>
  <si>
    <r>
      <rPr>
        <sz val="10"/>
        <rFont val="ＭＳ Ｐゴシック"/>
        <family val="3"/>
        <charset val="128"/>
      </rPr>
      <t>煮込み開始時の釜底表面の温度より</t>
    </r>
    <r>
      <rPr>
        <sz val="10"/>
        <rFont val="Century"/>
        <family val="1"/>
      </rPr>
      <t xml:space="preserve">2 </t>
    </r>
    <r>
      <rPr>
        <sz val="10"/>
        <rFont val="ＭＳ Ｐゴシック"/>
        <family val="3"/>
        <charset val="128"/>
      </rPr>
      <t>℃下回らない状態が煮込み終了後に</t>
    </r>
    <r>
      <rPr>
        <sz val="10"/>
        <rFont val="Century"/>
        <family val="1"/>
      </rPr>
      <t>5</t>
    </r>
    <r>
      <rPr>
        <sz val="10"/>
        <rFont val="ＭＳ Ｐゴシック"/>
        <family val="3"/>
        <charset val="128"/>
      </rPr>
      <t>分以上継続する場合には、余熱による焦げ付きのおそれがあるため、煮込み終了</t>
    </r>
    <r>
      <rPr>
        <sz val="10"/>
        <rFont val="Century"/>
        <family val="1"/>
      </rPr>
      <t>2</t>
    </r>
    <r>
      <rPr>
        <sz val="10"/>
        <rFont val="ＭＳ Ｐゴシック"/>
        <family val="3"/>
        <charset val="128"/>
      </rPr>
      <t>分前に煮込み入力</t>
    </r>
    <r>
      <rPr>
        <i/>
        <sz val="10"/>
        <rFont val="Century"/>
        <family val="1"/>
      </rPr>
      <t>P</t>
    </r>
    <r>
      <rPr>
        <vertAlign val="subscript"/>
        <sz val="10"/>
        <rFont val="Century"/>
        <family val="1"/>
      </rPr>
      <t>4</t>
    </r>
    <r>
      <rPr>
        <sz val="10"/>
        <rFont val="Century"/>
        <family val="1"/>
      </rPr>
      <t xml:space="preserve"> </t>
    </r>
    <r>
      <rPr>
        <sz val="10"/>
        <rFont val="ＭＳ Ｐゴシック"/>
        <family val="3"/>
        <charset val="128"/>
      </rPr>
      <t>を</t>
    </r>
    <r>
      <rPr>
        <sz val="10"/>
        <rFont val="Century"/>
        <family val="1"/>
      </rPr>
      <t xml:space="preserve">0kW </t>
    </r>
    <r>
      <rPr>
        <sz val="10"/>
        <rFont val="ＭＳ Ｐゴシック"/>
        <family val="3"/>
        <charset val="128"/>
      </rPr>
      <t>にする。</t>
    </r>
    <phoneticPr fontId="3"/>
  </si>
  <si>
    <t>業務用厨房熱機器等性能測定結果　【電気機器】</t>
    <rPh sb="0" eb="3">
      <t>ギョウムヨウ</t>
    </rPh>
    <rPh sb="3" eb="5">
      <t>チュウボウ</t>
    </rPh>
    <rPh sb="5" eb="6">
      <t>ネツ</t>
    </rPh>
    <rPh sb="6" eb="9">
      <t>キキナド</t>
    </rPh>
    <rPh sb="9" eb="11">
      <t>セイノウ</t>
    </rPh>
    <rPh sb="11" eb="13">
      <t>ソクテイ</t>
    </rPh>
    <rPh sb="13" eb="15">
      <t>ケッカ</t>
    </rPh>
    <phoneticPr fontId="3"/>
  </si>
  <si>
    <t>性能測定
結　果</t>
    <rPh sb="0" eb="2">
      <t>セイノウ</t>
    </rPh>
    <rPh sb="2" eb="4">
      <t>ソクテイ</t>
    </rPh>
    <rPh sb="5" eb="6">
      <t>ケツ</t>
    </rPh>
    <rPh sb="7" eb="8">
      <t>カ</t>
    </rPh>
    <phoneticPr fontId="3"/>
  </si>
  <si>
    <t>品　目</t>
    <rPh sb="0" eb="1">
      <t>シナ</t>
    </rPh>
    <rPh sb="2" eb="3">
      <t>メ</t>
    </rPh>
    <phoneticPr fontId="3"/>
  </si>
  <si>
    <r>
      <t xml:space="preserve">  </t>
    </r>
    <r>
      <rPr>
        <sz val="10"/>
        <rFont val="ＭＳ Ｐゴシック"/>
        <family val="3"/>
        <charset val="128"/>
      </rPr>
      <t>釜の</t>
    </r>
    <r>
      <rPr>
        <sz val="10"/>
        <rFont val="Century"/>
        <family val="1"/>
      </rPr>
      <t xml:space="preserve">70% </t>
    </r>
    <r>
      <rPr>
        <sz val="10"/>
        <rFont val="ＭＳ Ｐゴシック"/>
        <family val="3"/>
        <charset val="128"/>
      </rPr>
      <t>の水位まで水を入れ、フタを閉め、室温になじませた後、加熱に用いる水の初温</t>
    </r>
    <r>
      <rPr>
        <i/>
        <sz val="10"/>
        <rFont val="Symbol"/>
        <family val="1"/>
        <charset val="2"/>
      </rPr>
      <t>q</t>
    </r>
    <r>
      <rPr>
        <vertAlign val="subscript"/>
        <sz val="10"/>
        <rFont val="Century"/>
        <family val="1"/>
      </rPr>
      <t xml:space="preserve">s </t>
    </r>
    <r>
      <rPr>
        <sz val="10"/>
        <rFont val="Century"/>
        <family val="1"/>
      </rPr>
      <t>[</t>
    </r>
    <r>
      <rPr>
        <sz val="10"/>
        <rFont val="ＭＳ Ｐゴシック"/>
        <family val="3"/>
        <charset val="128"/>
      </rPr>
      <t>℃</t>
    </r>
    <r>
      <rPr>
        <sz val="10"/>
        <rFont val="Century"/>
        <family val="1"/>
      </rPr>
      <t xml:space="preserve">] </t>
    </r>
    <r>
      <rPr>
        <sz val="10"/>
        <rFont val="ＭＳ Ｐゴシック"/>
        <family val="3"/>
        <charset val="128"/>
      </rPr>
      <t>を測定する。最大入力で加熱を始め、水温が初温</t>
    </r>
    <r>
      <rPr>
        <i/>
        <sz val="10"/>
        <rFont val="Symbol"/>
        <family val="1"/>
        <charset val="2"/>
      </rPr>
      <t>q</t>
    </r>
    <r>
      <rPr>
        <vertAlign val="subscript"/>
        <sz val="10"/>
        <rFont val="Century"/>
        <family val="1"/>
      </rPr>
      <t>s</t>
    </r>
    <r>
      <rPr>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より</t>
    </r>
    <r>
      <rPr>
        <sz val="10"/>
        <rFont val="Century"/>
        <family val="1"/>
      </rPr>
      <t xml:space="preserve">45 </t>
    </r>
    <r>
      <rPr>
        <sz val="10"/>
        <rFont val="ＭＳ Ｐゴシック"/>
        <family val="3"/>
        <charset val="128"/>
      </rPr>
      <t>℃上昇した時に撹拌羽根等で撹拌を始め、初温</t>
    </r>
    <r>
      <rPr>
        <i/>
        <sz val="10"/>
        <rFont val="Symbol"/>
        <family val="1"/>
        <charset val="2"/>
      </rPr>
      <t>q</t>
    </r>
    <r>
      <rPr>
        <vertAlign val="subscript"/>
        <sz val="10"/>
        <rFont val="Century"/>
        <family val="1"/>
      </rPr>
      <t>s</t>
    </r>
    <r>
      <rPr>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より</t>
    </r>
    <r>
      <rPr>
        <sz val="10"/>
        <rFont val="Century"/>
        <family val="1"/>
      </rPr>
      <t>50</t>
    </r>
    <r>
      <rPr>
        <sz val="10"/>
        <rFont val="ＭＳ Ｐゴシック"/>
        <family val="3"/>
        <charset val="128"/>
      </rPr>
      <t>℃上昇したら加熱を停止する。さらに撹拌を続け、到達最高温度を加熱された水の最終温度</t>
    </r>
    <r>
      <rPr>
        <i/>
        <sz val="10"/>
        <rFont val="Symbol"/>
        <family val="1"/>
        <charset val="2"/>
      </rPr>
      <t>q</t>
    </r>
    <r>
      <rPr>
        <vertAlign val="subscript"/>
        <sz val="10"/>
        <rFont val="Century"/>
        <family val="1"/>
      </rPr>
      <t xml:space="preserve">f  </t>
    </r>
    <r>
      <rPr>
        <sz val="10"/>
        <rFont val="Century"/>
        <family val="1"/>
      </rPr>
      <t>[</t>
    </r>
    <r>
      <rPr>
        <sz val="10"/>
        <rFont val="ＭＳ Ｐゴシック"/>
        <family val="3"/>
        <charset val="128"/>
      </rPr>
      <t>℃</t>
    </r>
    <r>
      <rPr>
        <sz val="10"/>
        <rFont val="Century"/>
        <family val="1"/>
      </rPr>
      <t>]</t>
    </r>
    <r>
      <rPr>
        <sz val="10"/>
        <rFont val="ＭＳ Ｐゴシック"/>
        <family val="3"/>
        <charset val="128"/>
      </rPr>
      <t>とする。加熱に要した消費電力量</t>
    </r>
    <r>
      <rPr>
        <i/>
        <sz val="10"/>
        <rFont val="Century"/>
        <family val="1"/>
      </rPr>
      <t>P</t>
    </r>
    <r>
      <rPr>
        <vertAlign val="subscript"/>
        <sz val="10"/>
        <rFont val="Century"/>
        <family val="1"/>
      </rPr>
      <t>t</t>
    </r>
    <r>
      <rPr>
        <sz val="10"/>
        <rFont val="Century"/>
        <family val="1"/>
      </rPr>
      <t xml:space="preserve"> [kWh] </t>
    </r>
    <r>
      <rPr>
        <sz val="10"/>
        <rFont val="ＭＳ Ｐゴシック"/>
        <family val="3"/>
        <charset val="128"/>
      </rPr>
      <t xml:space="preserve">を測定する。
</t>
    </r>
    <r>
      <rPr>
        <sz val="10"/>
        <rFont val="Century"/>
        <family val="1"/>
      </rPr>
      <t xml:space="preserve">  </t>
    </r>
    <r>
      <rPr>
        <sz val="10"/>
        <rFont val="ＭＳ Ｐゴシック"/>
        <family val="3"/>
        <charset val="128"/>
      </rPr>
      <t>立上り時熱効率</t>
    </r>
    <r>
      <rPr>
        <i/>
        <sz val="10"/>
        <rFont val="Symbol"/>
        <family val="1"/>
        <charset val="2"/>
      </rPr>
      <t>h</t>
    </r>
    <r>
      <rPr>
        <vertAlign val="subscript"/>
        <sz val="10"/>
        <rFont val="Century"/>
        <family val="1"/>
      </rPr>
      <t>s</t>
    </r>
    <r>
      <rPr>
        <sz val="10"/>
        <rFont val="Century"/>
        <family val="1"/>
      </rPr>
      <t xml:space="preserve"> </t>
    </r>
    <r>
      <rPr>
        <sz val="10"/>
        <rFont val="ＭＳ Ｐゴシック"/>
        <family val="3"/>
        <charset val="128"/>
      </rPr>
      <t>［</t>
    </r>
    <r>
      <rPr>
        <sz val="10"/>
        <rFont val="Century"/>
        <family val="1"/>
      </rPr>
      <t>%</t>
    </r>
    <r>
      <rPr>
        <sz val="10"/>
        <rFont val="ＭＳ Ｐゴシック"/>
        <family val="3"/>
        <charset val="128"/>
      </rPr>
      <t>］</t>
    </r>
    <r>
      <rPr>
        <sz val="10"/>
        <rFont val="Century"/>
        <family val="1"/>
      </rPr>
      <t xml:space="preserve"> </t>
    </r>
    <r>
      <rPr>
        <sz val="10"/>
        <rFont val="ＭＳ Ｐゴシック"/>
        <family val="3"/>
        <charset val="128"/>
      </rPr>
      <t xml:space="preserve">は、次式で計算する。
</t>
    </r>
    <rPh sb="21" eb="22">
      <t>シ</t>
    </rPh>
    <rPh sb="96" eb="97">
      <t>トウ</t>
    </rPh>
    <rPh sb="147" eb="149">
      <t>カネツ</t>
    </rPh>
    <rPh sb="152" eb="153">
      <t>ミズ</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</si>
</sst>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0.00_ "/>
    <numFmt numFmtId="177" formatCode="0.000_);[Red]\(0.000\)"/>
    <numFmt numFmtId="178" formatCode="0.000_ "/>
    <numFmt numFmtId="179" formatCode="0.0_ "/>
    <numFmt numFmtId="180" formatCode="0_ "/>
    <numFmt numFmtId="181" formatCode="0_);[Red]\(0\)"/>
    <numFmt numFmtId="182" formatCode="0.0_);[Red]\(0.0\)"/>
    <numFmt numFmtId="183" formatCode="0.00_);[Red]\(0.00\)"/>
    <numFmt numFmtId="184" formatCode="0.0%"/>
    <numFmt numFmtId="185" formatCode="yyyy/m/d;@"/>
    <numFmt numFmtId="186" formatCode="yyyy&quot;年&quot;m&quot;月&quot;d&quot;日&quot;;@"/>
    <numFmt numFmtId="187" formatCode="0.00;_谀"/>
    <numFmt numFmtId="188" formatCode="0;_谀"/>
    <numFmt numFmtId="189" formatCode="General&quot;人分&quot;"/>
    <numFmt numFmtId="190" formatCode="General&quot;℃に補正した_x000a_等価水量[kg]&quot;"/>
    <numFmt numFmtId="191" formatCode="&quot;試験水温&quot;General&quot;℃で補正した&quot;"/>
    <numFmt numFmtId="192" formatCode="General&quot;人分の水の重量&quot;"/>
    <numFmt numFmtId="193" formatCode="General&quot;食&quot;"/>
    <numFmt numFmtId="194" formatCode="&quot;＝&quot;\+#&quot;％、&quot;;\-#&quot;％、&quot;;0"/>
    <numFmt numFmtId="195" formatCode="\+#&quot;％&quot;;\-#&quot;％&quot;;0"/>
    <numFmt numFmtId="196" formatCode="\+#.0;\-#.0;0"/>
    <numFmt numFmtId="197" formatCode="\+#&quot;%､&quot;;\-#&quot;%&quot;;0"/>
    <numFmt numFmtId="198" formatCode="\+#&quot;%&quot;;\-#&quot;%&quot;;0"/>
    <numFmt numFmtId="199" formatCode="#,##0_);[Red]\(#,##0\)"/>
  </numFmts>
  <fonts count="5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sz val="10"/>
      <color indexed="12"/>
      <name val="ＭＳ Ｐゴシック"/>
      <family val="3"/>
      <charset val="128"/>
    </font>
    <font>
      <sz val="8"/>
      <color indexed="12"/>
      <name val="ＭＳ Ｐゴシック"/>
      <family val="3"/>
      <charset val="128"/>
    </font>
    <font>
      <b/>
      <sz val="11"/>
      <color indexed="9"/>
      <name val="ＭＳ Ｐゴシック"/>
      <family val="3"/>
      <charset val="128"/>
    </font>
    <font>
      <b/>
      <sz val="12"/>
      <name val="ＭＳ Ｐゴシック"/>
      <family val="3"/>
      <charset val="128"/>
    </font>
    <font>
      <b/>
      <sz val="11"/>
      <color indexed="8"/>
      <name val="ＭＳ Ｐゴシック"/>
      <family val="3"/>
      <charset val="128"/>
    </font>
    <font>
      <sz val="14"/>
      <name val="ＭＳ Ｐゴシック"/>
      <family val="3"/>
      <charset val="128"/>
    </font>
    <font>
      <vertAlign val="subscript"/>
      <sz val="14"/>
      <name val="Century"/>
      <family val="1"/>
    </font>
    <font>
      <i/>
      <sz val="14"/>
      <name val="Century"/>
      <family val="1"/>
    </font>
    <font>
      <i/>
      <sz val="14"/>
      <name val="Symbol"/>
      <family val="1"/>
      <charset val="2"/>
    </font>
    <font>
      <i/>
      <sz val="10"/>
      <name val="Century"/>
      <family val="1"/>
    </font>
    <font>
      <vertAlign val="subscript"/>
      <sz val="10"/>
      <name val="Century"/>
      <family val="1"/>
    </font>
    <font>
      <i/>
      <sz val="10"/>
      <name val="Symbol"/>
      <family val="1"/>
      <charset val="2"/>
    </font>
    <font>
      <i/>
      <sz val="10"/>
      <name val="ＭＳ Ｐゴシック"/>
      <family val="3"/>
      <charset val="128"/>
    </font>
    <font>
      <sz val="10"/>
      <name val="Century"/>
      <family val="1"/>
    </font>
    <font>
      <sz val="10"/>
      <name val="Times New Roman"/>
      <family val="1"/>
    </font>
    <font>
      <sz val="14"/>
      <name val="Century"/>
      <family val="1"/>
    </font>
    <font>
      <sz val="10"/>
      <color indexed="8"/>
      <name val="ＭＳ Ｐゴシック"/>
      <family val="3"/>
      <charset val="128"/>
    </font>
    <font>
      <vertAlign val="subscript"/>
      <sz val="10"/>
      <name val="ＭＳ Ｐ明朝"/>
      <family val="1"/>
      <charset val="128"/>
    </font>
    <font>
      <sz val="11"/>
      <name val="ＭＳ 明朝"/>
      <family val="1"/>
      <charset val="128"/>
    </font>
    <font>
      <vertAlign val="subscript"/>
      <sz val="10"/>
      <name val="ＭＳ Ｐゴシック"/>
      <family val="3"/>
      <charset val="128"/>
    </font>
    <font>
      <sz val="48"/>
      <name val="ＭＳ Ｐゴシック"/>
      <family val="3"/>
      <charset val="128"/>
    </font>
    <font>
      <i/>
      <sz val="12"/>
      <name val="ＭＳ Ｐゴシック"/>
      <family val="3"/>
      <charset val="128"/>
    </font>
    <font>
      <vertAlign val="subscript"/>
      <sz val="9"/>
      <name val="Century"/>
      <family val="1"/>
    </font>
    <font>
      <sz val="9"/>
      <name val="HGP行書体"/>
      <family val="4"/>
      <charset val="128"/>
    </font>
    <font>
      <i/>
      <sz val="9"/>
      <name val="Century"/>
      <family val="1"/>
    </font>
    <font>
      <sz val="9"/>
      <name val="Symbol"/>
      <family val="1"/>
      <charset val="2"/>
    </font>
    <font>
      <i/>
      <sz val="9"/>
      <name val="Symbol"/>
      <family val="1"/>
      <charset val="2"/>
    </font>
    <font>
      <sz val="11"/>
      <name val="HGP行書体"/>
      <family val="4"/>
      <charset val="128"/>
    </font>
    <font>
      <vertAlign val="subscript"/>
      <sz val="11"/>
      <name val="Century"/>
      <family val="1"/>
    </font>
    <font>
      <i/>
      <sz val="10"/>
      <name val="ＭＳ Ｐ明朝"/>
      <family val="1"/>
      <charset val="128"/>
    </font>
    <font>
      <sz val="10"/>
      <name val="HGP行書体"/>
      <family val="4"/>
      <charset val="128"/>
    </font>
    <font>
      <vertAlign val="subscript"/>
      <sz val="10"/>
      <name val="HGP行書体"/>
      <family val="4"/>
      <charset val="128"/>
    </font>
    <font>
      <sz val="10"/>
      <name val="Symbol"/>
      <family val="1"/>
      <charset val="2"/>
    </font>
    <font>
      <i/>
      <sz val="12"/>
      <name val="Century"/>
      <family val="1"/>
    </font>
    <font>
      <vertAlign val="subscript"/>
      <sz val="12"/>
      <name val="Century"/>
      <family val="1"/>
    </font>
    <font>
      <i/>
      <sz val="11"/>
      <name val="Century"/>
      <family val="1"/>
    </font>
    <font>
      <i/>
      <vertAlign val="subscript"/>
      <sz val="14"/>
      <name val="Century"/>
      <family val="1"/>
    </font>
    <font>
      <sz val="7"/>
      <name val="ＭＳ Ｐゴシック"/>
      <family val="3"/>
      <charset val="128"/>
    </font>
    <font>
      <i/>
      <sz val="10"/>
      <name val="ＭＳ Ｐゴシック"/>
      <family val="3"/>
      <charset val="128"/>
      <scheme val="minor"/>
    </font>
    <font>
      <sz val="10"/>
      <name val="ＭＳ Ｐゴシック"/>
      <family val="3"/>
      <charset val="128"/>
      <scheme val="minor"/>
    </font>
    <font>
      <sz val="10"/>
      <name val="ＭＳ Ｐゴシック"/>
      <family val="3"/>
      <charset val="128"/>
      <scheme val="major"/>
    </font>
    <font>
      <sz val="10"/>
      <color rgb="FFFF0000"/>
      <name val="ＭＳ Ｐゴシック"/>
      <family val="3"/>
      <charset val="128"/>
    </font>
    <font>
      <i/>
      <sz val="14"/>
      <name val="Cambria"/>
      <family val="1"/>
    </font>
    <font>
      <vertAlign val="subscript"/>
      <sz val="14"/>
      <name val="Cambria"/>
      <family val="1"/>
    </font>
    <font>
      <sz val="11"/>
      <name val="Century"/>
      <family val="1"/>
    </font>
    <font>
      <i/>
      <sz val="10"/>
      <name val="Cambria"/>
      <family val="1"/>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16365C"/>
        <bgColor indexed="64"/>
      </patternFill>
    </fill>
    <fill>
      <patternFill patternType="solid">
        <fgColor rgb="FFD9D9D9"/>
        <bgColor indexed="64"/>
      </patternFill>
    </fill>
  </fills>
  <borders count="9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medium">
        <color indexed="64"/>
      </right>
      <top style="thick">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ck">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right/>
      <top/>
      <bottom style="thick">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8">
    <xf numFmtId="0" fontId="0" fillId="0" borderId="0" xfId="0">
      <alignment vertical="center"/>
    </xf>
    <xf numFmtId="0" fontId="0" fillId="0" borderId="0" xfId="0" applyProtection="1">
      <alignment vertical="center"/>
      <protection locked="0"/>
    </xf>
    <xf numFmtId="185" fontId="5" fillId="2" borderId="1" xfId="0" applyNumberFormat="1" applyFont="1" applyFill="1" applyBorder="1" applyAlignment="1" applyProtection="1">
      <alignment horizontal="right" vertical="center"/>
      <protection locked="0"/>
    </xf>
    <xf numFmtId="182" fontId="5" fillId="0" borderId="2" xfId="0" applyNumberFormat="1" applyFont="1" applyFill="1" applyBorder="1" applyAlignment="1" applyProtection="1">
      <alignment horizontal="right" vertical="center"/>
    </xf>
    <xf numFmtId="181" fontId="0" fillId="0" borderId="0" xfId="0" applyNumberFormat="1" applyFont="1" applyFill="1" applyBorder="1" applyProtection="1">
      <alignment vertical="center"/>
      <protection locked="0"/>
    </xf>
    <xf numFmtId="181" fontId="5" fillId="0" borderId="3" xfId="0" applyNumberFormat="1" applyFont="1" applyBorder="1" applyAlignment="1" applyProtection="1">
      <alignment horizontal="right" vertical="center"/>
    </xf>
    <xf numFmtId="0" fontId="0" fillId="0" borderId="0" xfId="0" applyProtection="1">
      <alignment vertical="center"/>
    </xf>
    <xf numFmtId="0" fontId="5" fillId="0" borderId="4" xfId="0" applyFont="1" applyBorder="1" applyAlignment="1" applyProtection="1">
      <alignment horizontal="center" vertical="center" shrinkToFit="1"/>
    </xf>
    <xf numFmtId="0" fontId="9" fillId="0" borderId="2" xfId="0" applyFont="1" applyBorder="1" applyAlignment="1" applyProtection="1">
      <alignment horizontal="center" vertical="center" shrinkToFit="1"/>
    </xf>
    <xf numFmtId="0" fontId="5" fillId="0" borderId="5" xfId="0" applyFont="1" applyBorder="1" applyAlignment="1" applyProtection="1">
      <alignment horizontal="center" vertical="center"/>
    </xf>
    <xf numFmtId="0" fontId="0" fillId="0" borderId="0" xfId="0" applyBorder="1" applyProtection="1">
      <alignment vertical="center"/>
    </xf>
    <xf numFmtId="0" fontId="5" fillId="0" borderId="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vertical="center"/>
    </xf>
    <xf numFmtId="0" fontId="0" fillId="0" borderId="0" xfId="0" applyBorder="1" applyAlignment="1" applyProtection="1">
      <alignment vertical="center"/>
    </xf>
    <xf numFmtId="0" fontId="19" fillId="0" borderId="2" xfId="0" applyFont="1" applyBorder="1" applyAlignment="1" applyProtection="1">
      <alignment horizontal="center" vertical="center"/>
    </xf>
    <xf numFmtId="176" fontId="7" fillId="0" borderId="2" xfId="0" applyNumberFormat="1" applyFont="1" applyBorder="1" applyAlignment="1" applyProtection="1">
      <alignment horizontal="center" vertical="center"/>
    </xf>
    <xf numFmtId="180" fontId="7" fillId="0" borderId="2"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9" fillId="0" borderId="6" xfId="0" applyFont="1" applyBorder="1" applyAlignment="1" applyProtection="1">
      <alignment horizontal="center" vertical="center" wrapText="1" shrinkToFit="1"/>
    </xf>
    <xf numFmtId="178" fontId="7" fillId="0" borderId="2" xfId="0" applyNumberFormat="1" applyFont="1" applyBorder="1" applyAlignment="1" applyProtection="1">
      <alignment horizontal="center" vertical="center"/>
    </xf>
    <xf numFmtId="178" fontId="5" fillId="0" borderId="6" xfId="0" applyNumberFormat="1" applyFont="1" applyBorder="1" applyAlignment="1" applyProtection="1">
      <alignment horizontal="center" vertical="center" shrinkToFit="1"/>
    </xf>
    <xf numFmtId="0" fontId="19" fillId="0" borderId="2" xfId="0" applyFont="1" applyBorder="1" applyAlignment="1" applyProtection="1">
      <alignment horizontal="center" vertical="center" wrapText="1"/>
    </xf>
    <xf numFmtId="179" fontId="7" fillId="0" borderId="2" xfId="0" applyNumberFormat="1" applyFont="1" applyBorder="1" applyAlignment="1" applyProtection="1">
      <alignment horizontal="center" vertical="center"/>
    </xf>
    <xf numFmtId="179" fontId="5" fillId="2" borderId="2" xfId="0" applyNumberFormat="1" applyFont="1" applyFill="1" applyBorder="1" applyAlignment="1" applyProtection="1">
      <alignment horizontal="center" vertical="center"/>
      <protection locked="0"/>
    </xf>
    <xf numFmtId="179" fontId="5" fillId="2" borderId="9" xfId="0" applyNumberFormat="1" applyFont="1" applyFill="1" applyBorder="1" applyAlignment="1" applyProtection="1">
      <alignment horizontal="center" vertical="center"/>
      <protection locked="0"/>
    </xf>
    <xf numFmtId="180" fontId="5" fillId="2" borderId="10" xfId="0" applyNumberFormat="1" applyFont="1" applyFill="1" applyBorder="1" applyAlignment="1" applyProtection="1">
      <alignment horizontal="center" vertical="center" shrinkToFit="1"/>
      <protection locked="0"/>
    </xf>
    <xf numFmtId="180" fontId="5" fillId="2" borderId="11" xfId="0" applyNumberFormat="1" applyFont="1" applyFill="1" applyBorder="1" applyAlignment="1" applyProtection="1">
      <alignment horizontal="center" vertical="center" shrinkToFit="1"/>
      <protection locked="0"/>
    </xf>
    <xf numFmtId="176" fontId="5" fillId="3" borderId="2" xfId="0" applyNumberFormat="1" applyFont="1" applyFill="1" applyBorder="1" applyProtection="1">
      <alignment vertical="center"/>
      <protection locked="0"/>
    </xf>
    <xf numFmtId="179" fontId="5" fillId="3" borderId="2" xfId="0" applyNumberFormat="1" applyFont="1" applyFill="1" applyBorder="1" applyProtection="1">
      <alignment vertical="center"/>
      <protection locked="0"/>
    </xf>
    <xf numFmtId="178" fontId="5" fillId="3" borderId="2" xfId="0" applyNumberFormat="1" applyFont="1" applyFill="1" applyBorder="1" applyProtection="1">
      <alignment vertical="center"/>
      <protection locked="0"/>
    </xf>
    <xf numFmtId="0" fontId="5" fillId="0" borderId="0" xfId="0" applyFont="1" applyProtection="1">
      <alignment vertical="center"/>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shrinkToFit="1"/>
    </xf>
    <xf numFmtId="0" fontId="5" fillId="0" borderId="14" xfId="0" applyFont="1" applyBorder="1" applyAlignment="1" applyProtection="1">
      <alignment horizontal="center" vertical="center"/>
    </xf>
    <xf numFmtId="0" fontId="5" fillId="0" borderId="15" xfId="0" applyFont="1" applyBorder="1" applyProtection="1">
      <alignment vertical="center"/>
    </xf>
    <xf numFmtId="0" fontId="5" fillId="0" borderId="16" xfId="0" applyFont="1" applyBorder="1" applyProtection="1">
      <alignment vertical="center"/>
    </xf>
    <xf numFmtId="0" fontId="5" fillId="0" borderId="17" xfId="0" applyFont="1" applyBorder="1" applyProtection="1">
      <alignment vertical="center"/>
    </xf>
    <xf numFmtId="0" fontId="5" fillId="0" borderId="18" xfId="0" applyFont="1" applyBorder="1" applyProtection="1">
      <alignment vertical="center"/>
    </xf>
    <xf numFmtId="0" fontId="7" fillId="0" borderId="0" xfId="0" applyFont="1" applyBorder="1" applyAlignment="1" applyProtection="1">
      <alignment horizontal="left" vertical="center"/>
    </xf>
    <xf numFmtId="0" fontId="5" fillId="0" borderId="0" xfId="0" applyFont="1" applyBorder="1" applyProtection="1">
      <alignment vertical="center"/>
    </xf>
    <xf numFmtId="0" fontId="5" fillId="0" borderId="19" xfId="0" applyFont="1" applyBorder="1" applyProtection="1">
      <alignment vertical="center"/>
    </xf>
    <xf numFmtId="0" fontId="5" fillId="0" borderId="0" xfId="0" applyFont="1" applyBorder="1" applyAlignment="1" applyProtection="1">
      <alignment vertical="top" wrapText="1"/>
    </xf>
    <xf numFmtId="0" fontId="17" fillId="0" borderId="0" xfId="0" applyFont="1" applyBorder="1" applyAlignment="1" applyProtection="1">
      <alignment vertical="center"/>
    </xf>
    <xf numFmtId="0" fontId="5" fillId="0" borderId="0" xfId="0" applyFont="1" applyBorder="1" applyAlignment="1" applyProtection="1">
      <alignment horizontal="left" vertical="center"/>
    </xf>
    <xf numFmtId="0" fontId="21" fillId="0" borderId="0" xfId="0" applyFont="1" applyBorder="1" applyAlignment="1" applyProtection="1">
      <alignment vertical="top"/>
    </xf>
    <xf numFmtId="176" fontId="5" fillId="0" borderId="0" xfId="0" applyNumberFormat="1" applyFont="1" applyBorder="1" applyProtection="1">
      <alignment vertical="center"/>
    </xf>
    <xf numFmtId="176" fontId="25" fillId="0" borderId="0" xfId="0" applyNumberFormat="1" applyFont="1" applyBorder="1" applyAlignment="1" applyProtection="1">
      <alignment horizontal="right" vertical="top"/>
    </xf>
    <xf numFmtId="0" fontId="9" fillId="0" borderId="0" xfId="0" applyFont="1" applyBorder="1" applyProtection="1">
      <alignment vertical="center"/>
    </xf>
    <xf numFmtId="0" fontId="9" fillId="0" borderId="0" xfId="0" applyFont="1" applyBorder="1" applyAlignment="1" applyProtection="1">
      <alignment vertical="center"/>
    </xf>
    <xf numFmtId="0" fontId="0" fillId="0" borderId="19" xfId="0" applyBorder="1" applyAlignment="1" applyProtection="1">
      <alignment vertical="center"/>
    </xf>
    <xf numFmtId="0" fontId="8" fillId="0" borderId="0" xfId="0" applyFont="1" applyBorder="1" applyProtection="1">
      <alignment vertical="center"/>
    </xf>
    <xf numFmtId="0" fontId="23" fillId="0" borderId="0" xfId="0" applyFont="1" applyBorder="1" applyAlignment="1" applyProtection="1">
      <alignment vertical="top"/>
    </xf>
    <xf numFmtId="176" fontId="26" fillId="0" borderId="0" xfId="0" applyNumberFormat="1" applyFont="1" applyBorder="1" applyAlignment="1" applyProtection="1">
      <alignment horizontal="right" vertical="top"/>
    </xf>
    <xf numFmtId="0" fontId="25" fillId="0" borderId="0" xfId="0" applyFont="1" applyBorder="1" applyProtection="1">
      <alignment vertical="center"/>
    </xf>
    <xf numFmtId="0" fontId="21" fillId="0" borderId="0" xfId="0" applyFont="1" applyBorder="1" applyAlignment="1" applyProtection="1">
      <alignment vertical="center"/>
    </xf>
    <xf numFmtId="0" fontId="25" fillId="0" borderId="0" xfId="0" applyFont="1" applyBorder="1" applyAlignment="1" applyProtection="1">
      <alignment horizontal="right" vertical="center"/>
    </xf>
    <xf numFmtId="176" fontId="5" fillId="0" borderId="3" xfId="0" applyNumberFormat="1" applyFont="1" applyBorder="1" applyAlignment="1" applyProtection="1">
      <alignment vertical="center"/>
    </xf>
    <xf numFmtId="0" fontId="9" fillId="0" borderId="18" xfId="0" applyFont="1" applyBorder="1" applyAlignment="1" applyProtection="1">
      <alignment horizontal="left" vertical="center" shrinkToFit="1"/>
    </xf>
    <xf numFmtId="0" fontId="0" fillId="0" borderId="16" xfId="0" applyBorder="1" applyAlignment="1" applyProtection="1">
      <alignment horizontal="center" vertical="center"/>
    </xf>
    <xf numFmtId="176" fontId="5" fillId="0" borderId="0" xfId="0" applyNumberFormat="1" applyFont="1" applyBorder="1" applyAlignment="1" applyProtection="1">
      <alignment horizontal="center" vertical="center"/>
    </xf>
    <xf numFmtId="176" fontId="15" fillId="0" borderId="3" xfId="0" applyNumberFormat="1" applyFont="1" applyBorder="1" applyAlignment="1" applyProtection="1">
      <alignment horizontal="center" vertical="center"/>
    </xf>
    <xf numFmtId="0" fontId="5" fillId="0" borderId="19" xfId="0" applyFont="1" applyBorder="1" applyAlignment="1" applyProtection="1">
      <alignment horizontal="center" vertical="center"/>
    </xf>
    <xf numFmtId="0" fontId="0" fillId="0" borderId="18" xfId="0" applyBorder="1" applyProtection="1">
      <alignment vertical="center"/>
    </xf>
    <xf numFmtId="179" fontId="5" fillId="0" borderId="16"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10" fontId="5" fillId="0" borderId="0" xfId="0" applyNumberFormat="1" applyFont="1" applyBorder="1" applyAlignment="1" applyProtection="1">
      <alignment horizontal="right" vertical="center"/>
    </xf>
    <xf numFmtId="184" fontId="5" fillId="0" borderId="3" xfId="0" applyNumberFormat="1" applyFont="1" applyBorder="1" applyAlignment="1" applyProtection="1">
      <alignment horizontal="right" vertical="center"/>
    </xf>
    <xf numFmtId="10" fontId="9" fillId="0" borderId="0" xfId="0" applyNumberFormat="1" applyFont="1" applyBorder="1" applyAlignment="1" applyProtection="1">
      <alignment horizontal="center" vertical="center"/>
    </xf>
    <xf numFmtId="10" fontId="9" fillId="0" borderId="0" xfId="0" applyNumberFormat="1" applyFont="1" applyBorder="1" applyAlignment="1" applyProtection="1">
      <alignment vertical="center"/>
    </xf>
    <xf numFmtId="0" fontId="0" fillId="0" borderId="19" xfId="0" applyBorder="1" applyProtection="1">
      <alignment vertical="center"/>
    </xf>
    <xf numFmtId="0" fontId="0" fillId="0" borderId="20" xfId="0" applyBorder="1" applyProtection="1">
      <alignment vertical="center"/>
    </xf>
    <xf numFmtId="0" fontId="0" fillId="0" borderId="21" xfId="0" applyBorder="1" applyProtection="1">
      <alignment vertical="center"/>
    </xf>
    <xf numFmtId="0" fontId="0" fillId="0" borderId="22" xfId="0" applyBorder="1" applyProtection="1">
      <alignment vertical="center"/>
    </xf>
    <xf numFmtId="176" fontId="5" fillId="3" borderId="6" xfId="0" applyNumberFormat="1" applyFont="1" applyFill="1" applyBorder="1" applyProtection="1">
      <alignment vertical="center"/>
      <protection locked="0"/>
    </xf>
    <xf numFmtId="0" fontId="5" fillId="0" borderId="0" xfId="0" quotePrefix="1" applyFont="1" applyBorder="1" applyAlignment="1" applyProtection="1">
      <alignment horizontal="center" vertical="center"/>
    </xf>
    <xf numFmtId="0" fontId="5" fillId="0" borderId="23" xfId="0" applyFont="1" applyBorder="1" applyAlignment="1" applyProtection="1">
      <alignment horizontal="center" vertical="center" wrapText="1"/>
    </xf>
    <xf numFmtId="0" fontId="5" fillId="0" borderId="18" xfId="0" applyFont="1" applyBorder="1" applyAlignment="1" applyProtection="1">
      <alignment horizontal="left" vertical="center"/>
    </xf>
    <xf numFmtId="0" fontId="5" fillId="0" borderId="0" xfId="0" applyFont="1" applyFill="1" applyBorder="1" applyProtection="1">
      <alignment vertical="center"/>
    </xf>
    <xf numFmtId="177" fontId="21" fillId="0" borderId="0" xfId="0" applyNumberFormat="1" applyFont="1" applyFill="1" applyBorder="1" applyAlignment="1" applyProtection="1">
      <alignment horizontal="right" vertical="center"/>
    </xf>
    <xf numFmtId="0" fontId="50" fillId="0" borderId="0" xfId="0" applyFont="1" applyBorder="1" applyAlignment="1" applyProtection="1">
      <alignment vertical="center"/>
    </xf>
    <xf numFmtId="182" fontId="5" fillId="0" borderId="0" xfId="0" applyNumberFormat="1" applyFont="1" applyFill="1" applyBorder="1" applyAlignment="1" applyProtection="1">
      <alignment horizontal="right" vertical="center"/>
    </xf>
    <xf numFmtId="0" fontId="21" fillId="0" borderId="0" xfId="0" applyFont="1" applyBorder="1" applyProtection="1">
      <alignment vertical="center"/>
    </xf>
    <xf numFmtId="181" fontId="7" fillId="0" borderId="0" xfId="0" applyNumberFormat="1" applyFont="1" applyFill="1" applyBorder="1" applyProtection="1">
      <alignment vertical="center"/>
    </xf>
    <xf numFmtId="0" fontId="11" fillId="0" borderId="0" xfId="0" applyFont="1" applyBorder="1" applyProtection="1">
      <alignment vertical="center"/>
    </xf>
    <xf numFmtId="180" fontId="21" fillId="0" borderId="0" xfId="0" applyNumberFormat="1" applyFont="1" applyBorder="1" applyAlignment="1" applyProtection="1">
      <alignment vertical="top" wrapText="1"/>
    </xf>
    <xf numFmtId="177" fontId="21" fillId="0" borderId="0" xfId="0" applyNumberFormat="1" applyFont="1" applyBorder="1" applyAlignment="1" applyProtection="1">
      <alignment horizontal="right" vertical="center"/>
    </xf>
    <xf numFmtId="177" fontId="5" fillId="0" borderId="2" xfId="0" applyNumberFormat="1" applyFont="1" applyFill="1" applyBorder="1" applyProtection="1">
      <alignment vertical="center"/>
    </xf>
    <xf numFmtId="0" fontId="5" fillId="0" borderId="0" xfId="0" applyFont="1" applyBorder="1" applyAlignment="1" applyProtection="1">
      <alignment horizontal="left" vertical="top"/>
    </xf>
    <xf numFmtId="182" fontId="2" fillId="0" borderId="0" xfId="0" applyNumberFormat="1" applyFont="1" applyFill="1" applyBorder="1" applyProtection="1">
      <alignment vertical="center"/>
    </xf>
    <xf numFmtId="183" fontId="5" fillId="0" borderId="0" xfId="0" applyNumberFormat="1" applyFont="1" applyFill="1" applyBorder="1" applyProtection="1">
      <alignment vertical="center"/>
    </xf>
    <xf numFmtId="180" fontId="21" fillId="0" borderId="0" xfId="0" applyNumberFormat="1" applyFont="1" applyBorder="1" applyAlignment="1" applyProtection="1">
      <alignment vertical="top"/>
    </xf>
    <xf numFmtId="183" fontId="2" fillId="0" borderId="0" xfId="0" applyNumberFormat="1" applyFont="1" applyFill="1" applyBorder="1" applyProtection="1">
      <alignment vertical="center"/>
    </xf>
    <xf numFmtId="0" fontId="11" fillId="0" borderId="0" xfId="0" applyFont="1" applyBorder="1" applyAlignment="1" applyProtection="1">
      <alignment vertical="center"/>
    </xf>
    <xf numFmtId="0" fontId="2" fillId="0" borderId="0" xfId="0" applyFont="1" applyBorder="1" applyProtection="1">
      <alignment vertical="center"/>
    </xf>
    <xf numFmtId="0" fontId="5" fillId="0" borderId="0" xfId="0" applyFont="1" applyBorder="1" applyAlignment="1" applyProtection="1">
      <alignment horizontal="right" vertical="center"/>
    </xf>
    <xf numFmtId="0" fontId="11" fillId="0" borderId="0" xfId="0" applyFont="1" applyBorder="1" applyAlignment="1" applyProtection="1">
      <alignment vertical="center" wrapText="1"/>
    </xf>
    <xf numFmtId="0" fontId="51" fillId="0" borderId="0" xfId="0" applyFont="1" applyBorder="1" applyAlignment="1" applyProtection="1">
      <alignment horizontal="right" vertical="center"/>
    </xf>
    <xf numFmtId="0" fontId="24" fillId="0" borderId="0" xfId="0" applyFont="1" applyFill="1" applyBorder="1" applyAlignment="1" applyProtection="1">
      <alignment vertical="top"/>
    </xf>
    <xf numFmtId="0" fontId="21" fillId="0" borderId="0" xfId="0" applyFont="1" applyFill="1" applyBorder="1" applyAlignment="1" applyProtection="1">
      <alignment horizontal="right" vertical="center"/>
    </xf>
    <xf numFmtId="178" fontId="0" fillId="0" borderId="24" xfId="0" applyNumberFormat="1" applyBorder="1" applyProtection="1">
      <alignment vertical="center"/>
    </xf>
    <xf numFmtId="178" fontId="15" fillId="0" borderId="3" xfId="0" applyNumberFormat="1" applyFont="1" applyBorder="1" applyAlignment="1" applyProtection="1">
      <alignment horizontal="center" vertical="center"/>
    </xf>
    <xf numFmtId="0" fontId="9" fillId="0" borderId="0" xfId="0" applyFont="1" applyFill="1" applyBorder="1" applyProtection="1">
      <alignment vertical="center"/>
    </xf>
    <xf numFmtId="0" fontId="3" fillId="0" borderId="0" xfId="0" applyFont="1" applyBorder="1" applyProtection="1">
      <alignment vertical="center"/>
    </xf>
    <xf numFmtId="0" fontId="5" fillId="0" borderId="20" xfId="0" applyFont="1" applyBorder="1" applyProtection="1">
      <alignment vertical="center"/>
    </xf>
    <xf numFmtId="0" fontId="5" fillId="0" borderId="21" xfId="0" applyFont="1" applyBorder="1" applyProtection="1">
      <alignment vertical="center"/>
    </xf>
    <xf numFmtId="0" fontId="5" fillId="0" borderId="21" xfId="0" applyFont="1" applyBorder="1" applyAlignment="1" applyProtection="1">
      <alignment horizontal="center" vertical="center"/>
    </xf>
    <xf numFmtId="0" fontId="8" fillId="0" borderId="21" xfId="0" applyFont="1" applyBorder="1" applyProtection="1">
      <alignment vertical="center"/>
    </xf>
    <xf numFmtId="0" fontId="5" fillId="0" borderId="22" xfId="0" applyFont="1" applyBorder="1" applyProtection="1">
      <alignment vertical="center"/>
    </xf>
    <xf numFmtId="0" fontId="5" fillId="0" borderId="25" xfId="0" applyFont="1" applyBorder="1" applyAlignment="1" applyProtection="1">
      <alignment horizontal="center" vertical="center" shrinkToFit="1"/>
    </xf>
    <xf numFmtId="0" fontId="5" fillId="0" borderId="25" xfId="0" applyFont="1" applyBorder="1" applyAlignment="1" applyProtection="1">
      <alignment horizontal="center" vertical="center"/>
    </xf>
    <xf numFmtId="0" fontId="5" fillId="0" borderId="16" xfId="0" applyFont="1" applyBorder="1" applyAlignment="1" applyProtection="1">
      <alignment horizontal="center" vertical="center"/>
    </xf>
    <xf numFmtId="0" fontId="0" fillId="0" borderId="18" xfId="0" applyFill="1" applyBorder="1" applyProtection="1">
      <alignment vertical="center"/>
    </xf>
    <xf numFmtId="0" fontId="5" fillId="0" borderId="19" xfId="0" applyFont="1" applyFill="1" applyBorder="1" applyProtection="1">
      <alignment vertical="center"/>
    </xf>
    <xf numFmtId="0" fontId="0" fillId="0" borderId="0" xfId="0" applyFill="1" applyBorder="1" applyProtection="1">
      <alignment vertical="center"/>
    </xf>
    <xf numFmtId="0" fontId="0" fillId="0" borderId="0" xfId="0" applyFill="1" applyProtection="1">
      <alignment vertical="center"/>
    </xf>
    <xf numFmtId="0" fontId="52" fillId="0" borderId="0" xfId="0" applyFont="1" applyBorder="1" applyProtection="1">
      <alignment vertical="center"/>
    </xf>
    <xf numFmtId="0" fontId="52" fillId="0" borderId="0" xfId="0" applyFont="1" applyFill="1" applyBorder="1" applyProtection="1">
      <alignment vertical="center"/>
    </xf>
    <xf numFmtId="181" fontId="7" fillId="0" borderId="0" xfId="0" applyNumberFormat="1" applyFont="1" applyFill="1" applyBorder="1" applyAlignment="1" applyProtection="1">
      <alignment horizontal="center" vertical="center"/>
    </xf>
    <xf numFmtId="177" fontId="5" fillId="0" borderId="0" xfId="0" applyNumberFormat="1" applyFont="1" applyBorder="1" applyAlignment="1" applyProtection="1">
      <alignment horizontal="center"/>
    </xf>
    <xf numFmtId="181" fontId="5" fillId="0" borderId="0" xfId="0" applyNumberFormat="1" applyFont="1" applyFill="1" applyBorder="1" applyAlignment="1" applyProtection="1">
      <alignment horizontal="center"/>
    </xf>
    <xf numFmtId="182" fontId="2" fillId="0" borderId="0" xfId="0" applyNumberFormat="1" applyFont="1" applyBorder="1" applyAlignment="1" applyProtection="1">
      <alignment horizontal="center" vertical="center"/>
    </xf>
    <xf numFmtId="182" fontId="5" fillId="0" borderId="0" xfId="0" applyNumberFormat="1" applyFont="1" applyFill="1" applyBorder="1" applyProtection="1">
      <alignment vertical="center"/>
    </xf>
    <xf numFmtId="178" fontId="5" fillId="0" borderId="2" xfId="0" applyNumberFormat="1" applyFont="1" applyBorder="1" applyProtection="1">
      <alignment vertical="center"/>
    </xf>
    <xf numFmtId="0" fontId="0" fillId="0" borderId="26" xfId="0" applyBorder="1" applyProtection="1">
      <alignment vertical="center"/>
    </xf>
    <xf numFmtId="183" fontId="5" fillId="0" borderId="27" xfId="0" applyNumberFormat="1" applyFont="1" applyFill="1" applyBorder="1" applyProtection="1">
      <alignment vertical="center"/>
    </xf>
    <xf numFmtId="177" fontId="51" fillId="0" borderId="0" xfId="0" applyNumberFormat="1" applyFont="1" applyBorder="1" applyAlignment="1" applyProtection="1">
      <alignment horizontal="right" vertical="center"/>
    </xf>
    <xf numFmtId="0" fontId="51" fillId="0" borderId="0" xfId="0" applyFont="1" applyBorder="1" applyProtection="1">
      <alignment vertical="center"/>
    </xf>
    <xf numFmtId="177" fontId="5" fillId="0" borderId="0" xfId="0" applyNumberFormat="1" applyFont="1" applyBorder="1" applyAlignment="1" applyProtection="1">
      <alignment horizontal="right" vertical="center"/>
    </xf>
    <xf numFmtId="183" fontId="15" fillId="0" borderId="3" xfId="0" applyNumberFormat="1" applyFont="1" applyFill="1" applyBorder="1" applyAlignment="1" applyProtection="1">
      <alignment horizontal="center" vertical="center"/>
    </xf>
    <xf numFmtId="0" fontId="12" fillId="0" borderId="0" xfId="0" applyFont="1" applyBorder="1" applyProtection="1">
      <alignment vertical="center"/>
    </xf>
    <xf numFmtId="180" fontId="15" fillId="0" borderId="3" xfId="0" applyNumberFormat="1" applyFont="1" applyFill="1" applyBorder="1" applyAlignment="1" applyProtection="1">
      <alignment horizontal="center" vertical="center"/>
    </xf>
    <xf numFmtId="180" fontId="7" fillId="0" borderId="0" xfId="0" applyNumberFormat="1" applyFont="1" applyBorder="1" applyAlignment="1" applyProtection="1">
      <alignment horizontal="center" vertical="center"/>
    </xf>
    <xf numFmtId="0" fontId="13" fillId="0" borderId="0" xfId="0" applyFont="1" applyBorder="1" applyProtection="1">
      <alignment vertical="center"/>
    </xf>
    <xf numFmtId="177" fontId="21" fillId="0" borderId="0" xfId="0" applyNumberFormat="1" applyFont="1" applyBorder="1" applyAlignment="1" applyProtection="1">
      <alignment horizontal="left" vertical="center"/>
    </xf>
    <xf numFmtId="177" fontId="25" fillId="0" borderId="0" xfId="0" applyNumberFormat="1" applyFont="1" applyBorder="1" applyAlignment="1" applyProtection="1">
      <alignment horizontal="right" vertical="center"/>
    </xf>
    <xf numFmtId="0" fontId="5" fillId="0" borderId="28" xfId="0" applyFont="1" applyBorder="1" applyAlignment="1" applyProtection="1">
      <alignment vertical="center"/>
    </xf>
    <xf numFmtId="0" fontId="5" fillId="0" borderId="29" xfId="0" applyFont="1" applyBorder="1" applyAlignment="1" applyProtection="1">
      <alignment vertical="center"/>
    </xf>
    <xf numFmtId="189" fontId="5" fillId="0" borderId="3" xfId="0" applyNumberFormat="1" applyFont="1" applyFill="1" applyBorder="1" applyAlignment="1" applyProtection="1">
      <alignment horizontal="center" vertical="center"/>
    </xf>
    <xf numFmtId="189" fontId="5" fillId="0" borderId="0" xfId="0" applyNumberFormat="1" applyFont="1" applyFill="1" applyBorder="1" applyAlignment="1" applyProtection="1">
      <alignment vertical="center"/>
    </xf>
    <xf numFmtId="0" fontId="5" fillId="0" borderId="30"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190" fontId="11" fillId="0" borderId="0" xfId="0" applyNumberFormat="1" applyFont="1" applyFill="1" applyBorder="1" applyAlignment="1" applyProtection="1">
      <alignment vertical="top" wrapText="1"/>
    </xf>
    <xf numFmtId="190" fontId="5" fillId="0" borderId="0" xfId="0" applyNumberFormat="1" applyFont="1" applyFill="1" applyBorder="1" applyAlignment="1" applyProtection="1">
      <alignment vertical="top" wrapText="1"/>
    </xf>
    <xf numFmtId="0" fontId="5" fillId="0" borderId="32"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4" xfId="0" applyFont="1" applyBorder="1" applyAlignment="1" applyProtection="1">
      <alignment horizontal="left" vertical="center"/>
    </xf>
    <xf numFmtId="187" fontId="5" fillId="0" borderId="0" xfId="0" applyNumberFormat="1" applyFont="1" applyBorder="1" applyAlignment="1" applyProtection="1">
      <alignment horizontal="right" vertical="center"/>
    </xf>
    <xf numFmtId="188" fontId="5" fillId="0" borderId="0" xfId="0" applyNumberFormat="1" applyFont="1" applyBorder="1" applyAlignment="1" applyProtection="1">
      <alignment horizontal="right" vertical="center"/>
    </xf>
    <xf numFmtId="176" fontId="5" fillId="0" borderId="0" xfId="0" applyNumberFormat="1" applyFont="1" applyBorder="1" applyAlignment="1" applyProtection="1">
      <alignment horizontal="right" vertical="center"/>
    </xf>
    <xf numFmtId="0" fontId="5" fillId="0" borderId="26" xfId="0" applyFont="1" applyBorder="1" applyAlignment="1" applyProtection="1">
      <alignment horizontal="left" vertical="center"/>
    </xf>
    <xf numFmtId="0" fontId="5" fillId="0" borderId="37" xfId="0" applyFont="1" applyBorder="1" applyAlignment="1" applyProtection="1">
      <alignment horizontal="left" vertical="center"/>
    </xf>
    <xf numFmtId="0" fontId="5" fillId="0" borderId="39" xfId="0" applyFont="1" applyBorder="1" applyAlignment="1" applyProtection="1">
      <alignment horizontal="left" vertical="center"/>
    </xf>
    <xf numFmtId="0" fontId="5" fillId="0" borderId="41" xfId="0" applyFont="1" applyBorder="1" applyAlignment="1" applyProtection="1">
      <alignment horizontal="left" vertical="center"/>
    </xf>
    <xf numFmtId="0" fontId="5" fillId="0" borderId="43" xfId="0" applyFont="1" applyBorder="1" applyAlignment="1" applyProtection="1">
      <alignment horizontal="left" vertical="center"/>
    </xf>
    <xf numFmtId="179" fontId="5" fillId="0" borderId="0" xfId="0" applyNumberFormat="1" applyFont="1" applyBorder="1" applyAlignment="1" applyProtection="1">
      <alignment horizontal="right" vertical="center"/>
    </xf>
    <xf numFmtId="0" fontId="0" fillId="0" borderId="0" xfId="0" applyBorder="1" applyAlignment="1" applyProtection="1">
      <alignment horizontal="left" vertical="center"/>
    </xf>
    <xf numFmtId="0" fontId="0" fillId="0" borderId="0" xfId="0" applyBorder="1" applyAlignment="1" applyProtection="1">
      <alignment horizontal="right" vertical="center"/>
    </xf>
    <xf numFmtId="0" fontId="30" fillId="0" borderId="0" xfId="0" applyFont="1" applyBorder="1" applyAlignment="1" applyProtection="1">
      <alignment horizontal="justify" vertical="center"/>
    </xf>
    <xf numFmtId="0" fontId="5" fillId="0" borderId="0" xfId="0" applyFont="1" applyFill="1" applyBorder="1" applyAlignment="1" applyProtection="1">
      <alignment horizontal="center" vertical="center" wrapText="1"/>
    </xf>
    <xf numFmtId="0" fontId="33" fillId="0" borderId="0" xfId="0" applyFont="1" applyBorder="1" applyAlignment="1" applyProtection="1">
      <alignment vertical="top" wrapText="1"/>
    </xf>
    <xf numFmtId="181" fontId="5" fillId="0" borderId="2" xfId="0" applyNumberFormat="1" applyFont="1" applyFill="1" applyBorder="1" applyProtection="1">
      <alignment vertical="center"/>
    </xf>
    <xf numFmtId="179" fontId="5" fillId="0" borderId="2" xfId="0" applyNumberFormat="1" applyFont="1" applyBorder="1" applyAlignment="1" applyProtection="1">
      <alignment vertical="center"/>
    </xf>
    <xf numFmtId="0" fontId="5" fillId="0" borderId="34" xfId="0" applyFont="1" applyBorder="1" applyAlignment="1" applyProtection="1">
      <alignment vertical="center"/>
    </xf>
    <xf numFmtId="0" fontId="32" fillId="0" borderId="0" xfId="0" applyFont="1" applyProtection="1">
      <alignment vertical="center"/>
    </xf>
    <xf numFmtId="190" fontId="3" fillId="0" borderId="19" xfId="0" applyNumberFormat="1" applyFont="1" applyBorder="1" applyAlignment="1" applyProtection="1">
      <alignment vertical="center"/>
    </xf>
    <xf numFmtId="0" fontId="9" fillId="0" borderId="32" xfId="0" applyFont="1" applyBorder="1" applyAlignment="1" applyProtection="1">
      <alignment horizontal="center" vertical="center" wrapText="1"/>
    </xf>
    <xf numFmtId="0" fontId="9" fillId="0" borderId="38" xfId="0" applyFont="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38" xfId="0" applyFont="1" applyFill="1" applyBorder="1" applyAlignment="1" applyProtection="1">
      <alignment horizontal="center" vertical="center" wrapText="1"/>
    </xf>
    <xf numFmtId="0" fontId="9" fillId="0" borderId="44" xfId="0" applyFont="1" applyFill="1" applyBorder="1" applyAlignment="1" applyProtection="1">
      <alignment horizontal="center" vertical="center" wrapText="1"/>
    </xf>
    <xf numFmtId="182" fontId="5" fillId="0" borderId="27" xfId="0" applyNumberFormat="1" applyFont="1" applyBorder="1" applyProtection="1">
      <alignment vertical="center"/>
    </xf>
    <xf numFmtId="182" fontId="5" fillId="0" borderId="19" xfId="0" applyNumberFormat="1" applyFont="1" applyBorder="1" applyAlignment="1" applyProtection="1"/>
    <xf numFmtId="188" fontId="0" fillId="0" borderId="0" xfId="0" applyNumberFormat="1" applyBorder="1" applyAlignment="1" applyProtection="1">
      <alignment horizontal="right" vertical="center"/>
    </xf>
    <xf numFmtId="187" fontId="16" fillId="0" borderId="0" xfId="0" applyNumberFormat="1" applyFont="1" applyFill="1" applyBorder="1" applyAlignment="1" applyProtection="1">
      <alignment horizontal="right" vertical="center"/>
    </xf>
    <xf numFmtId="188" fontId="4" fillId="0" borderId="0" xfId="0" applyNumberFormat="1" applyFont="1" applyBorder="1" applyAlignment="1" applyProtection="1">
      <alignment horizontal="right" vertical="center"/>
    </xf>
    <xf numFmtId="179" fontId="5" fillId="4" borderId="2" xfId="0" applyNumberFormat="1" applyFont="1" applyFill="1" applyBorder="1" applyAlignment="1" applyProtection="1">
      <alignment horizontal="center" vertical="center"/>
      <protection locked="0"/>
    </xf>
    <xf numFmtId="179" fontId="5" fillId="4" borderId="9" xfId="0" applyNumberFormat="1" applyFont="1" applyFill="1" applyBorder="1" applyAlignment="1" applyProtection="1">
      <alignment horizontal="center" vertical="center"/>
      <protection locked="0"/>
    </xf>
    <xf numFmtId="180" fontId="5" fillId="4" borderId="10" xfId="0" applyNumberFormat="1" applyFont="1" applyFill="1" applyBorder="1" applyAlignment="1" applyProtection="1">
      <alignment horizontal="center" vertical="center" shrinkToFit="1"/>
      <protection locked="0"/>
    </xf>
    <xf numFmtId="180" fontId="5" fillId="4" borderId="11" xfId="0" applyNumberFormat="1" applyFont="1" applyFill="1" applyBorder="1" applyAlignment="1" applyProtection="1">
      <alignment horizontal="center" vertical="center" shrinkToFit="1"/>
      <protection locked="0"/>
    </xf>
    <xf numFmtId="183" fontId="5" fillId="3" borderId="2" xfId="0" applyNumberFormat="1" applyFont="1" applyFill="1" applyBorder="1" applyProtection="1">
      <alignment vertical="center"/>
      <protection locked="0"/>
    </xf>
    <xf numFmtId="177" fontId="5" fillId="4" borderId="2" xfId="0" applyNumberFormat="1" applyFont="1" applyFill="1" applyBorder="1" applyProtection="1">
      <alignment vertical="center"/>
      <protection locked="0"/>
    </xf>
    <xf numFmtId="178" fontId="0" fillId="4" borderId="2" xfId="0" applyNumberFormat="1" applyFill="1" applyBorder="1" applyProtection="1">
      <alignment vertical="center"/>
      <protection locked="0"/>
    </xf>
    <xf numFmtId="0" fontId="0" fillId="4" borderId="2" xfId="0" applyFill="1" applyBorder="1" applyProtection="1">
      <alignment vertical="center"/>
      <protection locked="0"/>
    </xf>
    <xf numFmtId="0" fontId="0" fillId="4" borderId="2" xfId="0" applyFill="1" applyBorder="1" applyAlignment="1" applyProtection="1">
      <alignment horizontal="center" vertical="center"/>
      <protection locked="0"/>
    </xf>
    <xf numFmtId="179" fontId="5" fillId="2" borderId="25" xfId="0" applyNumberFormat="1" applyFont="1" applyFill="1" applyBorder="1" applyAlignment="1" applyProtection="1">
      <alignment horizontal="center" vertical="center"/>
      <protection locked="0"/>
    </xf>
    <xf numFmtId="180" fontId="5" fillId="2" borderId="50" xfId="0" applyNumberFormat="1" applyFont="1" applyFill="1" applyBorder="1" applyAlignment="1" applyProtection="1">
      <alignment horizontal="center" vertical="center" shrinkToFit="1"/>
      <protection locked="0"/>
    </xf>
    <xf numFmtId="181" fontId="5" fillId="4" borderId="2" xfId="0" applyNumberFormat="1" applyFont="1" applyFill="1" applyBorder="1" applyProtection="1">
      <alignment vertical="center"/>
      <protection locked="0"/>
    </xf>
    <xf numFmtId="0" fontId="0" fillId="0" borderId="0" xfId="0" applyFont="1" applyProtection="1">
      <alignment vertical="center"/>
    </xf>
    <xf numFmtId="0" fontId="7" fillId="0" borderId="0" xfId="0" applyFont="1" applyBorder="1" applyProtection="1">
      <alignment vertical="center"/>
    </xf>
    <xf numFmtId="0" fontId="5" fillId="0" borderId="0" xfId="0" applyFont="1" applyBorder="1" applyAlignment="1" applyProtection="1">
      <alignment vertical="top"/>
    </xf>
    <xf numFmtId="0" fontId="21" fillId="0" borderId="0" xfId="0" applyFont="1" applyFill="1" applyBorder="1" applyAlignment="1" applyProtection="1">
      <alignment vertical="center"/>
    </xf>
    <xf numFmtId="0" fontId="25" fillId="0" borderId="0" xfId="0" applyFont="1" applyFill="1" applyBorder="1" applyProtection="1">
      <alignment vertical="center"/>
    </xf>
    <xf numFmtId="177" fontId="5" fillId="0" borderId="3" xfId="0" applyNumberFormat="1" applyFont="1" applyFill="1" applyBorder="1" applyProtection="1">
      <alignment vertical="center"/>
    </xf>
    <xf numFmtId="183" fontId="0" fillId="0" borderId="0" xfId="0" applyNumberFormat="1" applyFont="1" applyBorder="1" applyProtection="1">
      <alignment vertical="center"/>
    </xf>
    <xf numFmtId="177" fontId="5" fillId="0" borderId="51" xfId="0" applyNumberFormat="1" applyFont="1" applyFill="1" applyBorder="1" applyProtection="1">
      <alignment vertical="center"/>
    </xf>
    <xf numFmtId="177" fontId="15" fillId="0" borderId="3" xfId="0" applyNumberFormat="1" applyFont="1" applyFill="1" applyBorder="1" applyAlignment="1" applyProtection="1">
      <alignment horizontal="center" vertical="center"/>
    </xf>
    <xf numFmtId="0" fontId="0" fillId="0" borderId="18" xfId="0" applyFont="1" applyBorder="1" applyProtection="1">
      <alignment vertical="center"/>
    </xf>
    <xf numFmtId="177" fontId="19" fillId="0" borderId="0" xfId="0" applyNumberFormat="1" applyFont="1" applyBorder="1" applyAlignment="1" applyProtection="1">
      <alignment horizontal="right" vertical="center"/>
    </xf>
    <xf numFmtId="0" fontId="0" fillId="0" borderId="19" xfId="0" applyFont="1" applyBorder="1" applyProtection="1">
      <alignment vertical="center"/>
    </xf>
    <xf numFmtId="0" fontId="0" fillId="0" borderId="0" xfId="0" applyFont="1" applyBorder="1" applyProtection="1">
      <alignment vertical="center"/>
    </xf>
    <xf numFmtId="178" fontId="7" fillId="0" borderId="0" xfId="0" applyNumberFormat="1" applyFont="1" applyBorder="1" applyProtection="1">
      <alignment vertical="center"/>
    </xf>
    <xf numFmtId="177" fontId="0" fillId="0" borderId="2" xfId="0" applyNumberFormat="1" applyFont="1" applyFill="1" applyBorder="1" applyProtection="1">
      <alignment vertical="center"/>
    </xf>
    <xf numFmtId="0" fontId="9" fillId="0" borderId="0" xfId="0" applyFont="1" applyBorder="1" applyAlignment="1" applyProtection="1">
      <alignment horizontal="left" vertical="center" shrinkToFit="1"/>
    </xf>
    <xf numFmtId="0" fontId="9" fillId="0" borderId="19" xfId="0" applyFont="1" applyBorder="1" applyAlignment="1" applyProtection="1">
      <alignment vertical="center" shrinkToFit="1"/>
    </xf>
    <xf numFmtId="0" fontId="9" fillId="0" borderId="19" xfId="0" applyFont="1" applyBorder="1" applyProtection="1">
      <alignment vertical="center"/>
    </xf>
    <xf numFmtId="0" fontId="0" fillId="0" borderId="0" xfId="0" applyFont="1" applyBorder="1" applyAlignment="1" applyProtection="1">
      <alignment vertical="center"/>
    </xf>
    <xf numFmtId="179" fontId="15" fillId="0" borderId="3" xfId="0" applyNumberFormat="1" applyFont="1" applyFill="1" applyBorder="1" applyAlignment="1" applyProtection="1">
      <alignment horizontal="center" vertical="center"/>
    </xf>
    <xf numFmtId="0" fontId="5" fillId="0" borderId="0" xfId="0" quotePrefix="1" applyFont="1" applyBorder="1" applyAlignment="1" applyProtection="1">
      <alignment horizontal="left" vertical="center"/>
    </xf>
    <xf numFmtId="0" fontId="0" fillId="0" borderId="20" xfId="0" applyFont="1" applyBorder="1" applyProtection="1">
      <alignment vertical="center"/>
    </xf>
    <xf numFmtId="0" fontId="0" fillId="0" borderId="21" xfId="0" applyFont="1" applyBorder="1" applyProtection="1">
      <alignment vertical="center"/>
    </xf>
    <xf numFmtId="0" fontId="0" fillId="0" borderId="22" xfId="0" applyFont="1" applyBorder="1" applyProtection="1">
      <alignment vertical="center"/>
    </xf>
    <xf numFmtId="0" fontId="5" fillId="0" borderId="0" xfId="0" applyFont="1" applyFill="1" applyBorder="1" applyAlignment="1" applyProtection="1">
      <alignment vertical="top" shrinkToFit="1"/>
    </xf>
    <xf numFmtId="0" fontId="5" fillId="0" borderId="19" xfId="0" applyFont="1" applyFill="1" applyBorder="1" applyAlignment="1" applyProtection="1">
      <alignment vertical="top" shrinkToFit="1"/>
    </xf>
    <xf numFmtId="0" fontId="0" fillId="5" borderId="0" xfId="0" applyFill="1" applyBorder="1" applyAlignment="1" applyProtection="1">
      <alignment vertical="center"/>
    </xf>
    <xf numFmtId="0" fontId="5" fillId="5" borderId="0"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xf>
    <xf numFmtId="0" fontId="5" fillId="5" borderId="0" xfId="0" applyFont="1" applyFill="1" applyBorder="1" applyAlignment="1" applyProtection="1">
      <alignment vertical="center"/>
    </xf>
    <xf numFmtId="0" fontId="5" fillId="0" borderId="2" xfId="0" applyFont="1" applyBorder="1" applyAlignment="1" applyProtection="1">
      <alignment horizontal="center" vertical="center" shrinkToFit="1"/>
    </xf>
    <xf numFmtId="181" fontId="0" fillId="0" borderId="0" xfId="0" applyNumberFormat="1" applyFont="1" applyBorder="1" applyAlignment="1" applyProtection="1">
      <alignment horizontal="center" vertical="center"/>
    </xf>
    <xf numFmtId="181" fontId="5" fillId="0" borderId="0" xfId="0" applyNumberFormat="1" applyFont="1" applyBorder="1" applyAlignment="1" applyProtection="1">
      <alignment horizontal="right" vertical="center"/>
    </xf>
    <xf numFmtId="179" fontId="5" fillId="0" borderId="0" xfId="0" applyNumberFormat="1" applyFont="1" applyFill="1" applyBorder="1" applyProtection="1">
      <alignment vertical="center"/>
      <protection locked="0"/>
    </xf>
    <xf numFmtId="177" fontId="4" fillId="4" borderId="2" xfId="0" applyNumberFormat="1" applyFont="1" applyFill="1" applyBorder="1" applyProtection="1">
      <alignment vertical="center"/>
      <protection locked="0"/>
    </xf>
    <xf numFmtId="0" fontId="5" fillId="0" borderId="26" xfId="0" applyFont="1" applyBorder="1" applyAlignment="1" applyProtection="1">
      <alignment horizontal="center" vertical="center"/>
      <protection locked="0"/>
    </xf>
    <xf numFmtId="0" fontId="5" fillId="0" borderId="18" xfId="0" applyFont="1" applyBorder="1" applyAlignment="1" applyProtection="1">
      <alignment vertical="center"/>
    </xf>
    <xf numFmtId="0" fontId="23" fillId="0" borderId="18" xfId="0" applyFont="1" applyBorder="1" applyAlignment="1" applyProtection="1">
      <alignment vertical="center"/>
    </xf>
    <xf numFmtId="0" fontId="21" fillId="0" borderId="0" xfId="0" applyFont="1" applyBorder="1" applyAlignment="1" applyProtection="1">
      <alignment horizontal="right" vertical="center"/>
    </xf>
    <xf numFmtId="0" fontId="23" fillId="0" borderId="0" xfId="0" applyFont="1" applyBorder="1" applyProtection="1">
      <alignment vertical="center"/>
    </xf>
    <xf numFmtId="0" fontId="9" fillId="0" borderId="0" xfId="0" applyFont="1" applyFill="1" applyBorder="1" applyAlignment="1" applyProtection="1">
      <alignment vertical="center" shrinkToFit="1"/>
    </xf>
    <xf numFmtId="0" fontId="5" fillId="0" borderId="0" xfId="0" applyFont="1" applyFill="1" applyBorder="1" applyAlignment="1" applyProtection="1">
      <alignment vertical="center" shrinkToFit="1"/>
    </xf>
    <xf numFmtId="178" fontId="5" fillId="0" borderId="0" xfId="0" applyNumberFormat="1" applyFont="1" applyFill="1" applyBorder="1" applyProtection="1">
      <alignment vertical="center"/>
    </xf>
    <xf numFmtId="0" fontId="23" fillId="0" borderId="0" xfId="0" applyFont="1" applyBorder="1" applyAlignment="1" applyProtection="1">
      <alignment horizontal="right" vertical="center"/>
    </xf>
    <xf numFmtId="179" fontId="5" fillId="0" borderId="3" xfId="0" applyNumberFormat="1" applyFont="1" applyFill="1" applyBorder="1" applyAlignment="1" applyProtection="1">
      <alignment horizontal="right" vertical="center"/>
    </xf>
    <xf numFmtId="0" fontId="5" fillId="0" borderId="51" xfId="0" applyFont="1" applyBorder="1" applyProtection="1">
      <alignment vertical="center"/>
    </xf>
    <xf numFmtId="0" fontId="20" fillId="0" borderId="0" xfId="0" applyFont="1" applyBorder="1" applyAlignment="1" applyProtection="1">
      <alignment horizontal="right" vertical="center"/>
    </xf>
    <xf numFmtId="179" fontId="15" fillId="0" borderId="3" xfId="0" applyNumberFormat="1" applyFont="1" applyBorder="1" applyAlignment="1" applyProtection="1">
      <alignment horizontal="center" vertical="center"/>
    </xf>
    <xf numFmtId="0" fontId="9" fillId="0" borderId="18" xfId="0" applyFont="1" applyBorder="1" applyAlignment="1" applyProtection="1">
      <alignment horizontal="left" vertical="center"/>
    </xf>
    <xf numFmtId="0" fontId="5" fillId="0" borderId="21" xfId="0" quotePrefix="1" applyFont="1" applyBorder="1" applyAlignment="1" applyProtection="1">
      <alignment horizontal="center" vertical="center"/>
    </xf>
    <xf numFmtId="181" fontId="5" fillId="0" borderId="0" xfId="0" applyNumberFormat="1" applyFont="1" applyFill="1" applyBorder="1" applyProtection="1">
      <alignment vertical="center"/>
    </xf>
    <xf numFmtId="0" fontId="47" fillId="0" borderId="0" xfId="0" applyFont="1" applyBorder="1" applyAlignment="1" applyProtection="1">
      <alignment horizontal="left" vertical="center"/>
    </xf>
    <xf numFmtId="194" fontId="5" fillId="0" borderId="0" xfId="1" applyNumberFormat="1" applyFont="1" applyBorder="1" applyAlignment="1" applyProtection="1">
      <alignment horizontal="center" vertical="center"/>
    </xf>
    <xf numFmtId="195" fontId="5" fillId="0" borderId="0" xfId="1" applyNumberFormat="1" applyFont="1" applyBorder="1" applyAlignment="1" applyProtection="1">
      <alignment horizontal="left" vertical="center"/>
    </xf>
    <xf numFmtId="0" fontId="9" fillId="0" borderId="0" xfId="0" applyFont="1" applyBorder="1" applyAlignment="1" applyProtection="1">
      <alignment vertical="center" shrinkToFit="1"/>
    </xf>
    <xf numFmtId="0" fontId="5" fillId="0" borderId="0" xfId="0" applyFont="1" applyFill="1" applyBorder="1" applyAlignment="1" applyProtection="1">
      <alignment vertical="center"/>
    </xf>
    <xf numFmtId="184" fontId="5" fillId="0" borderId="0" xfId="1" applyNumberFormat="1" applyFont="1" applyBorder="1" applyAlignment="1" applyProtection="1">
      <alignment horizontal="right"/>
    </xf>
    <xf numFmtId="0" fontId="49" fillId="0" borderId="19" xfId="0" applyFont="1" applyBorder="1" applyAlignment="1" applyProtection="1">
      <alignment vertical="center" shrinkToFit="1"/>
    </xf>
    <xf numFmtId="196" fontId="15" fillId="0" borderId="0" xfId="1" applyNumberFormat="1" applyFont="1" applyBorder="1" applyAlignment="1" applyProtection="1">
      <alignment horizontal="center" vertical="center"/>
    </xf>
    <xf numFmtId="0" fontId="53" fillId="0" borderId="0" xfId="0" applyFont="1" applyBorder="1" applyAlignment="1" applyProtection="1">
      <alignment horizontal="center" vertical="center"/>
    </xf>
    <xf numFmtId="196" fontId="5" fillId="0" borderId="3" xfId="1" applyNumberFormat="1" applyFont="1" applyBorder="1" applyAlignment="1" applyProtection="1">
      <alignment horizontal="center" vertical="center"/>
    </xf>
    <xf numFmtId="0" fontId="5" fillId="0" borderId="18" xfId="0" applyFont="1" applyFill="1" applyBorder="1" applyAlignment="1" applyProtection="1">
      <alignment horizontal="center" vertical="center"/>
    </xf>
    <xf numFmtId="186"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5" fillId="0" borderId="0" xfId="0" applyFont="1" applyFill="1" applyBorder="1" applyAlignment="1" applyProtection="1">
      <alignment horizontal="center" vertical="center"/>
    </xf>
    <xf numFmtId="9" fontId="0" fillId="0" borderId="0" xfId="0" applyNumberFormat="1" applyFill="1" applyBorder="1" applyAlignment="1" applyProtection="1">
      <alignment horizontal="center" vertical="center"/>
    </xf>
    <xf numFmtId="0" fontId="0" fillId="0" borderId="19" xfId="0" applyFill="1" applyBorder="1" applyAlignment="1" applyProtection="1">
      <alignment horizontal="center" vertical="center" shrinkToFit="1"/>
    </xf>
    <xf numFmtId="178" fontId="5" fillId="3" borderId="2" xfId="0" applyNumberFormat="1" applyFont="1" applyFill="1" applyBorder="1" applyAlignment="1" applyProtection="1">
      <alignment vertical="center"/>
      <protection locked="0"/>
    </xf>
    <xf numFmtId="178" fontId="5" fillId="4" borderId="2" xfId="0" applyNumberFormat="1" applyFont="1" applyFill="1" applyBorder="1" applyProtection="1">
      <alignment vertical="center"/>
      <protection locked="0"/>
    </xf>
    <xf numFmtId="180" fontId="5" fillId="0" borderId="43" xfId="0" applyNumberFormat="1" applyFont="1" applyFill="1" applyBorder="1" applyProtection="1">
      <alignment vertical="center"/>
    </xf>
    <xf numFmtId="0" fontId="5" fillId="0" borderId="19" xfId="0" applyFont="1" applyBorder="1" applyAlignment="1" applyProtection="1">
      <alignment vertical="center" shrinkToFit="1"/>
    </xf>
    <xf numFmtId="0" fontId="26" fillId="0" borderId="0" xfId="0" applyFont="1" applyBorder="1" applyProtection="1">
      <alignment vertical="center"/>
    </xf>
    <xf numFmtId="0" fontId="26" fillId="0" borderId="0" xfId="0" applyFont="1" applyBorder="1" applyAlignment="1" applyProtection="1">
      <alignment horizontal="right" vertical="center"/>
    </xf>
    <xf numFmtId="179" fontId="5" fillId="0" borderId="3" xfId="0" applyNumberFormat="1" applyFont="1" applyBorder="1" applyAlignment="1" applyProtection="1">
      <alignment horizontal="right" vertical="center"/>
    </xf>
    <xf numFmtId="0" fontId="9" fillId="0" borderId="18" xfId="0" applyFont="1" applyBorder="1" applyAlignment="1" applyProtection="1">
      <alignment vertical="center"/>
    </xf>
    <xf numFmtId="0" fontId="7" fillId="0" borderId="0" xfId="0" applyFont="1" applyBorder="1" applyAlignment="1" applyProtection="1">
      <alignment horizontal="right" vertical="center"/>
    </xf>
    <xf numFmtId="184" fontId="5" fillId="0" borderId="3" xfId="1" applyNumberFormat="1" applyFont="1" applyBorder="1" applyAlignment="1" applyProtection="1">
      <alignment horizontal="right"/>
    </xf>
    <xf numFmtId="0" fontId="20" fillId="0" borderId="2" xfId="0" applyFont="1" applyBorder="1" applyAlignment="1" applyProtection="1">
      <alignment horizontal="center" vertical="center"/>
    </xf>
    <xf numFmtId="183" fontId="6" fillId="3" borderId="2" xfId="0" applyNumberFormat="1" applyFont="1" applyFill="1" applyBorder="1" applyProtection="1">
      <alignment vertical="center"/>
      <protection locked="0"/>
    </xf>
    <xf numFmtId="0" fontId="3" fillId="0" borderId="19" xfId="0" applyFont="1" applyBorder="1" applyProtection="1">
      <alignment vertical="center"/>
    </xf>
    <xf numFmtId="0" fontId="3" fillId="0" borderId="19" xfId="0" applyFont="1" applyBorder="1" applyAlignment="1" applyProtection="1">
      <alignment vertical="center" shrinkToFit="1"/>
    </xf>
    <xf numFmtId="197" fontId="9" fillId="5" borderId="46" xfId="0" applyNumberFormat="1" applyFont="1" applyFill="1" applyBorder="1" applyAlignment="1" applyProtection="1">
      <alignment horizontal="right" vertical="top" wrapText="1"/>
    </xf>
    <xf numFmtId="198" fontId="9" fillId="5" borderId="53" xfId="0" applyNumberFormat="1" applyFont="1" applyFill="1" applyBorder="1" applyAlignment="1" applyProtection="1">
      <alignment horizontal="left" vertical="top" wrapText="1"/>
    </xf>
    <xf numFmtId="0" fontId="5" fillId="5" borderId="26" xfId="0" applyFont="1" applyFill="1" applyBorder="1" applyAlignment="1" applyProtection="1">
      <alignment vertical="center" wrapText="1"/>
    </xf>
    <xf numFmtId="0" fontId="5" fillId="5" borderId="54" xfId="0" applyFont="1" applyFill="1" applyBorder="1" applyAlignment="1" applyProtection="1">
      <alignment vertical="center" wrapText="1"/>
    </xf>
    <xf numFmtId="0" fontId="5" fillId="5" borderId="1" xfId="0" applyFont="1" applyFill="1" applyBorder="1" applyAlignment="1" applyProtection="1">
      <alignment horizontal="left" vertical="center"/>
    </xf>
    <xf numFmtId="0" fontId="5" fillId="2" borderId="0" xfId="0" applyFont="1" applyFill="1" applyBorder="1" applyAlignment="1" applyProtection="1">
      <alignment horizontal="right" vertical="center"/>
      <protection locked="0"/>
    </xf>
    <xf numFmtId="0" fontId="5" fillId="0" borderId="28" xfId="0" applyFont="1" applyBorder="1" applyAlignment="1" applyProtection="1">
      <alignment horizontal="left" vertical="center" shrinkToFit="1"/>
    </xf>
    <xf numFmtId="0" fontId="5" fillId="2" borderId="28" xfId="0" applyFont="1" applyFill="1" applyBorder="1" applyAlignment="1" applyProtection="1">
      <alignment horizontal="right" vertical="center" shrinkToFit="1"/>
      <protection locked="0"/>
    </xf>
    <xf numFmtId="0" fontId="5" fillId="0" borderId="29" xfId="0" applyFont="1" applyBorder="1" applyAlignment="1" applyProtection="1">
      <alignment horizontal="left" vertical="center" shrinkToFit="1"/>
    </xf>
    <xf numFmtId="0" fontId="5" fillId="0" borderId="46" xfId="0" applyFont="1" applyBorder="1" applyAlignment="1" applyProtection="1">
      <alignment horizontal="center" vertical="center"/>
    </xf>
    <xf numFmtId="179" fontId="5" fillId="2" borderId="55" xfId="0" applyNumberFormat="1" applyFont="1" applyFill="1" applyBorder="1" applyAlignment="1" applyProtection="1">
      <alignment horizontal="center" vertical="center"/>
      <protection locked="0"/>
    </xf>
    <xf numFmtId="0" fontId="2" fillId="2" borderId="56" xfId="0" applyFont="1" applyFill="1" applyBorder="1" applyAlignment="1" applyProtection="1">
      <alignment vertical="center" wrapText="1"/>
      <protection locked="0"/>
    </xf>
    <xf numFmtId="0" fontId="2" fillId="2" borderId="16" xfId="0" applyFont="1" applyFill="1" applyBorder="1" applyAlignment="1" applyProtection="1">
      <alignment vertical="center" wrapText="1"/>
      <protection locked="0"/>
    </xf>
    <xf numFmtId="0" fontId="2" fillId="2" borderId="17"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2" fillId="2" borderId="57" xfId="0" applyFont="1" applyFill="1" applyBorder="1" applyAlignment="1" applyProtection="1">
      <alignment vertical="center" wrapText="1"/>
      <protection locked="0"/>
    </xf>
    <xf numFmtId="0" fontId="2" fillId="2" borderId="21" xfId="0" applyFont="1" applyFill="1" applyBorder="1" applyAlignment="1" applyProtection="1">
      <alignment vertical="center" wrapText="1"/>
      <protection locked="0"/>
    </xf>
    <xf numFmtId="0" fontId="2" fillId="2" borderId="22" xfId="0" applyFont="1" applyFill="1" applyBorder="1" applyAlignment="1" applyProtection="1">
      <alignment vertical="center" wrapText="1"/>
      <protection locked="0"/>
    </xf>
    <xf numFmtId="179" fontId="5" fillId="4" borderId="25" xfId="0" applyNumberFormat="1" applyFont="1" applyFill="1" applyBorder="1" applyAlignment="1" applyProtection="1">
      <alignment horizontal="center" vertical="center"/>
      <protection locked="0"/>
    </xf>
    <xf numFmtId="180" fontId="5" fillId="4" borderId="50" xfId="0" applyNumberFormat="1" applyFont="1" applyFill="1" applyBorder="1" applyAlignment="1" applyProtection="1">
      <alignment horizontal="center" vertical="center" shrinkToFit="1"/>
      <protection locked="0"/>
    </xf>
    <xf numFmtId="31" fontId="5" fillId="7" borderId="52" xfId="0" applyNumberFormat="1" applyFont="1" applyFill="1" applyBorder="1" applyAlignment="1" applyProtection="1">
      <alignment horizontal="center" vertical="center"/>
      <protection locked="0"/>
    </xf>
    <xf numFmtId="0" fontId="5" fillId="7" borderId="52" xfId="0" applyFont="1" applyFill="1" applyBorder="1" applyAlignment="1" applyProtection="1">
      <alignment horizontal="center" vertical="center"/>
      <protection locked="0"/>
    </xf>
    <xf numFmtId="178" fontId="54" fillId="0" borderId="6" xfId="0" applyNumberFormat="1" applyFont="1" applyBorder="1" applyAlignment="1" applyProtection="1">
      <alignment horizontal="center" vertical="center"/>
    </xf>
    <xf numFmtId="0" fontId="25" fillId="0" borderId="1"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38" xfId="0" applyFont="1" applyBorder="1" applyAlignment="1" applyProtection="1">
      <alignment horizontal="left" vertical="center"/>
    </xf>
    <xf numFmtId="0" fontId="25" fillId="0" borderId="40" xfId="0" applyFont="1" applyBorder="1" applyAlignment="1" applyProtection="1">
      <alignment horizontal="left" vertical="center"/>
    </xf>
    <xf numFmtId="0" fontId="25" fillId="0" borderId="42" xfId="0" applyFont="1" applyBorder="1" applyAlignment="1" applyProtection="1">
      <alignment horizontal="left" vertical="center"/>
    </xf>
    <xf numFmtId="0" fontId="25" fillId="0" borderId="1" xfId="0" applyFont="1" applyBorder="1" applyAlignment="1" applyProtection="1">
      <alignment horizontal="right" vertical="center"/>
    </xf>
    <xf numFmtId="0" fontId="25" fillId="0" borderId="36" xfId="0" applyFont="1" applyBorder="1" applyAlignment="1" applyProtection="1">
      <alignment horizontal="right" vertical="center"/>
    </xf>
    <xf numFmtId="0" fontId="25" fillId="0" borderId="38" xfId="0" applyFont="1" applyBorder="1" applyAlignment="1" applyProtection="1">
      <alignment horizontal="right" vertical="center"/>
    </xf>
    <xf numFmtId="0" fontId="25" fillId="0" borderId="40" xfId="0" applyFont="1" applyBorder="1" applyAlignment="1" applyProtection="1">
      <alignment horizontal="right" vertical="center"/>
    </xf>
    <xf numFmtId="0" fontId="25" fillId="0" borderId="42" xfId="0" applyFont="1" applyBorder="1" applyAlignment="1" applyProtection="1">
      <alignment horizontal="right" vertical="center"/>
    </xf>
    <xf numFmtId="0" fontId="25" fillId="0" borderId="34" xfId="0" applyFont="1" applyBorder="1" applyAlignment="1" applyProtection="1">
      <alignment horizontal="left" vertical="center"/>
    </xf>
    <xf numFmtId="0" fontId="25" fillId="0" borderId="0" xfId="0" applyFont="1" applyBorder="1" applyAlignment="1" applyProtection="1">
      <alignment horizontal="left" vertical="center"/>
    </xf>
    <xf numFmtId="182" fontId="25" fillId="0" borderId="2" xfId="0" applyNumberFormat="1" applyFont="1" applyBorder="1" applyProtection="1">
      <alignment vertical="center"/>
    </xf>
    <xf numFmtId="187" fontId="25" fillId="0" borderId="45" xfId="0" applyNumberFormat="1" applyFont="1" applyBorder="1" applyAlignment="1" applyProtection="1">
      <alignment horizontal="right" vertical="center"/>
    </xf>
    <xf numFmtId="188" fontId="25" fillId="0" borderId="34" xfId="0" applyNumberFormat="1" applyFont="1" applyBorder="1" applyAlignment="1" applyProtection="1">
      <alignment horizontal="right" vertical="center"/>
    </xf>
    <xf numFmtId="0" fontId="25" fillId="0" borderId="26" xfId="0" applyFont="1" applyBorder="1" applyAlignment="1" applyProtection="1">
      <alignment horizontal="left" vertical="center"/>
    </xf>
    <xf numFmtId="187" fontId="25" fillId="0" borderId="2" xfId="0" applyNumberFormat="1" applyFont="1" applyBorder="1" applyAlignment="1" applyProtection="1">
      <alignment horizontal="right" vertical="center"/>
    </xf>
    <xf numFmtId="188" fontId="25" fillId="0" borderId="1" xfId="0" applyNumberFormat="1" applyFont="1" applyBorder="1" applyAlignment="1" applyProtection="1">
      <alignment horizontal="right" vertical="center"/>
    </xf>
    <xf numFmtId="0" fontId="25" fillId="0" borderId="37" xfId="0" applyFont="1" applyBorder="1" applyAlignment="1" applyProtection="1">
      <alignment horizontal="left" vertical="center"/>
    </xf>
    <xf numFmtId="182" fontId="25" fillId="0" borderId="30" xfId="0" applyNumberFormat="1" applyFont="1" applyBorder="1" applyProtection="1">
      <alignment vertical="center"/>
    </xf>
    <xf numFmtId="187" fontId="25" fillId="0" borderId="30" xfId="0" applyNumberFormat="1" applyFont="1" applyBorder="1" applyAlignment="1" applyProtection="1">
      <alignment horizontal="right" vertical="center"/>
    </xf>
    <xf numFmtId="188" fontId="25" fillId="0" borderId="36" xfId="0" applyNumberFormat="1" applyFont="1" applyBorder="1" applyAlignment="1" applyProtection="1">
      <alignment horizontal="right" vertical="center"/>
    </xf>
    <xf numFmtId="182" fontId="25" fillId="0" borderId="27" xfId="0" applyNumberFormat="1" applyFont="1" applyBorder="1" applyProtection="1">
      <alignment vertical="center"/>
    </xf>
    <xf numFmtId="187" fontId="25" fillId="0" borderId="27" xfId="0" applyNumberFormat="1" applyFont="1" applyBorder="1" applyAlignment="1" applyProtection="1">
      <alignment horizontal="right" vertical="center"/>
    </xf>
    <xf numFmtId="188" fontId="25" fillId="0" borderId="46" xfId="0" applyNumberFormat="1" applyFont="1" applyBorder="1" applyAlignment="1" applyProtection="1">
      <alignment horizontal="right" vertical="center"/>
    </xf>
    <xf numFmtId="0" fontId="25" fillId="0" borderId="41" xfId="0" applyFont="1" applyBorder="1" applyAlignment="1" applyProtection="1">
      <alignment horizontal="left" vertical="center"/>
    </xf>
    <xf numFmtId="182" fontId="25" fillId="0" borderId="48" xfId="0" applyNumberFormat="1" applyFont="1" applyBorder="1" applyProtection="1">
      <alignment vertical="center"/>
    </xf>
    <xf numFmtId="187" fontId="25" fillId="0" borderId="48" xfId="0" applyNumberFormat="1" applyFont="1" applyBorder="1" applyAlignment="1" applyProtection="1">
      <alignment horizontal="right" vertical="center"/>
    </xf>
    <xf numFmtId="188" fontId="25" fillId="0" borderId="40" xfId="0" applyNumberFormat="1" applyFont="1" applyBorder="1" applyAlignment="1" applyProtection="1">
      <alignment horizontal="right" vertical="center"/>
    </xf>
    <xf numFmtId="0" fontId="25" fillId="0" borderId="39" xfId="0" applyFont="1" applyBorder="1" applyAlignment="1" applyProtection="1">
      <alignment horizontal="left" vertical="center"/>
    </xf>
    <xf numFmtId="182" fontId="25" fillId="0" borderId="32" xfId="0" applyNumberFormat="1" applyFont="1" applyBorder="1" applyProtection="1">
      <alignment vertical="center"/>
    </xf>
    <xf numFmtId="187" fontId="25" fillId="0" borderId="32" xfId="0" applyNumberFormat="1" applyFont="1" applyBorder="1" applyAlignment="1" applyProtection="1">
      <alignment horizontal="right" vertical="center"/>
    </xf>
    <xf numFmtId="188" fontId="25" fillId="0" borderId="38" xfId="0" applyNumberFormat="1" applyFont="1" applyBorder="1" applyAlignment="1" applyProtection="1">
      <alignment horizontal="right" vertical="center"/>
    </xf>
    <xf numFmtId="0" fontId="25" fillId="0" borderId="43" xfId="0" applyFont="1" applyBorder="1" applyAlignment="1" applyProtection="1">
      <alignment horizontal="left" vertical="center"/>
    </xf>
    <xf numFmtId="182" fontId="25" fillId="0" borderId="6" xfId="0" applyNumberFormat="1" applyFont="1" applyBorder="1" applyProtection="1">
      <alignment vertical="center"/>
    </xf>
    <xf numFmtId="187" fontId="25" fillId="0" borderId="6" xfId="0" applyNumberFormat="1" applyFont="1" applyBorder="1" applyAlignment="1" applyProtection="1">
      <alignment horizontal="right" vertical="center"/>
    </xf>
    <xf numFmtId="188" fontId="25" fillId="0" borderId="42" xfId="0" applyNumberFormat="1" applyFont="1" applyBorder="1" applyAlignment="1" applyProtection="1">
      <alignment horizontal="right" vertical="center"/>
    </xf>
    <xf numFmtId="0" fontId="25" fillId="0" borderId="0" xfId="0" applyFont="1" applyBorder="1" applyAlignment="1" applyProtection="1">
      <alignment horizontal="center" vertical="center"/>
    </xf>
    <xf numFmtId="0" fontId="5" fillId="7" borderId="90" xfId="0" applyFont="1" applyFill="1" applyBorder="1" applyAlignment="1" applyProtection="1">
      <alignment horizontal="center" vertical="center"/>
      <protection locked="0"/>
    </xf>
    <xf numFmtId="0" fontId="5" fillId="0" borderId="27" xfId="0" applyFont="1" applyBorder="1" applyAlignment="1" applyProtection="1">
      <alignment horizontal="center" vertical="center" shrinkToFit="1"/>
    </xf>
    <xf numFmtId="0" fontId="5" fillId="0" borderId="9" xfId="0" applyFont="1" applyBorder="1" applyAlignment="1" applyProtection="1">
      <alignment horizontal="center" vertical="center"/>
    </xf>
    <xf numFmtId="0" fontId="5" fillId="0" borderId="6" xfId="0" applyFont="1" applyBorder="1" applyAlignment="1" applyProtection="1">
      <alignment horizontal="center" vertical="center" shrinkToFit="1"/>
    </xf>
    <xf numFmtId="38" fontId="5" fillId="0" borderId="0" xfId="2" applyFont="1" applyBorder="1" applyAlignment="1" applyProtection="1">
      <alignment horizontal="right" vertical="center" shrinkToFit="1"/>
    </xf>
    <xf numFmtId="0" fontId="21" fillId="0" borderId="0" xfId="0" applyFont="1" applyBorder="1" applyAlignment="1" applyProtection="1">
      <alignment horizontal="left" vertical="center" wrapText="1"/>
    </xf>
    <xf numFmtId="0" fontId="5" fillId="0" borderId="0" xfId="0" applyFont="1" applyBorder="1" applyAlignment="1" applyProtection="1">
      <alignment horizontal="left" vertical="top" wrapText="1"/>
    </xf>
    <xf numFmtId="0" fontId="19" fillId="0" borderId="0" xfId="0" applyFont="1" applyBorder="1" applyAlignment="1" applyProtection="1">
      <alignment horizontal="right" vertical="center"/>
    </xf>
    <xf numFmtId="0" fontId="5" fillId="0" borderId="1"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0" xfId="0" applyFont="1" applyBorder="1" applyAlignment="1" applyProtection="1">
      <alignment horizontal="left" vertical="center" shrinkToFit="1"/>
    </xf>
    <xf numFmtId="0" fontId="5" fillId="0" borderId="19" xfId="0" applyFont="1" applyBorder="1" applyAlignment="1" applyProtection="1">
      <alignment horizontal="left" vertical="center" shrinkToFit="1"/>
    </xf>
    <xf numFmtId="0" fontId="5" fillId="0" borderId="0" xfId="0" applyFont="1" applyBorder="1" applyAlignment="1" applyProtection="1">
      <alignment horizontal="center" vertical="center"/>
    </xf>
    <xf numFmtId="49" fontId="52" fillId="0" borderId="0" xfId="2" applyNumberFormat="1" applyFont="1" applyBorder="1" applyAlignment="1" applyProtection="1">
      <alignment horizontal="left" vertical="center" wrapText="1"/>
    </xf>
    <xf numFmtId="0" fontId="11" fillId="0" borderId="89" xfId="0" applyFont="1" applyBorder="1" applyAlignment="1" applyProtection="1">
      <alignment horizontal="center" vertical="center"/>
      <protection locked="0"/>
    </xf>
    <xf numFmtId="178" fontId="5" fillId="4" borderId="2" xfId="0" applyNumberFormat="1" applyFont="1" applyFill="1" applyBorder="1" applyAlignment="1" applyProtection="1">
      <alignment horizontal="right" vertical="center"/>
      <protection locked="0"/>
    </xf>
    <xf numFmtId="178" fontId="15" fillId="4" borderId="2" xfId="0" applyNumberFormat="1" applyFont="1" applyFill="1" applyBorder="1" applyAlignment="1" applyProtection="1">
      <alignment horizontal="right" vertical="center"/>
      <protection locked="0"/>
    </xf>
    <xf numFmtId="199" fontId="5" fillId="0" borderId="35" xfId="0" applyNumberFormat="1" applyFont="1" applyBorder="1" applyProtection="1">
      <alignment vertical="center"/>
    </xf>
    <xf numFmtId="199" fontId="5" fillId="0" borderId="3" xfId="0" applyNumberFormat="1" applyFont="1" applyBorder="1" applyAlignment="1" applyProtection="1">
      <alignment horizontal="right" vertical="center"/>
    </xf>
    <xf numFmtId="199" fontId="28" fillId="0" borderId="46" xfId="0" applyNumberFormat="1" applyFont="1" applyFill="1" applyBorder="1" applyAlignment="1" applyProtection="1">
      <alignment horizontal="right" vertical="center"/>
    </xf>
    <xf numFmtId="199" fontId="28" fillId="0" borderId="35" xfId="0" applyNumberFormat="1" applyFont="1" applyFill="1" applyBorder="1" applyAlignment="1" applyProtection="1">
      <alignment horizontal="right" vertical="center"/>
    </xf>
    <xf numFmtId="199" fontId="28" fillId="0" borderId="47" xfId="0" applyNumberFormat="1" applyFont="1" applyFill="1" applyBorder="1" applyAlignment="1" applyProtection="1">
      <alignment horizontal="right" vertical="center"/>
    </xf>
    <xf numFmtId="199" fontId="28" fillId="0" borderId="49" xfId="0" applyNumberFormat="1" applyFont="1" applyFill="1" applyBorder="1" applyAlignment="1" applyProtection="1">
      <alignment horizontal="right" vertical="center"/>
    </xf>
    <xf numFmtId="199" fontId="5" fillId="0" borderId="1" xfId="0" applyNumberFormat="1" applyFont="1" applyFill="1" applyBorder="1" applyAlignment="1" applyProtection="1">
      <alignment horizontal="right" vertical="center"/>
    </xf>
    <xf numFmtId="199" fontId="5" fillId="0" borderId="3" xfId="0" applyNumberFormat="1" applyFont="1" applyFill="1" applyBorder="1" applyAlignment="1" applyProtection="1">
      <alignment horizontal="right" vertical="center"/>
    </xf>
    <xf numFmtId="0" fontId="9" fillId="0" borderId="89" xfId="0" applyFont="1" applyBorder="1" applyAlignment="1" applyProtection="1">
      <alignment horizontal="center" vertical="center"/>
      <protection locked="0"/>
    </xf>
    <xf numFmtId="0" fontId="10" fillId="4" borderId="58" xfId="0" applyFont="1" applyFill="1" applyBorder="1" applyAlignment="1" applyProtection="1">
      <alignment horizontal="center" vertical="center"/>
      <protection locked="0"/>
    </xf>
    <xf numFmtId="0" fontId="10" fillId="4" borderId="59" xfId="0" applyFont="1" applyFill="1" applyBorder="1" applyAlignment="1" applyProtection="1">
      <alignment horizontal="center" vertical="center"/>
      <protection locked="0"/>
    </xf>
    <xf numFmtId="0" fontId="10" fillId="4" borderId="60"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28" xfId="0" applyFont="1" applyFill="1" applyBorder="1" applyAlignment="1" applyProtection="1">
      <alignment horizontal="center" vertical="center"/>
      <protection locked="0"/>
    </xf>
    <xf numFmtId="0" fontId="10" fillId="4" borderId="29" xfId="0" applyFont="1" applyFill="1" applyBorder="1" applyAlignment="1" applyProtection="1">
      <alignment horizontal="center" vertical="center"/>
      <protection locked="0"/>
    </xf>
    <xf numFmtId="31" fontId="5" fillId="0" borderId="61" xfId="0" applyNumberFormat="1" applyFont="1" applyBorder="1" applyAlignment="1" applyProtection="1">
      <alignment horizontal="center" vertical="center" shrinkToFit="1"/>
      <protection locked="0"/>
    </xf>
    <xf numFmtId="31" fontId="5" fillId="0" borderId="27" xfId="0" applyNumberFormat="1" applyFont="1" applyBorder="1" applyAlignment="1" applyProtection="1">
      <alignment horizontal="center" vertical="center" shrinkToFit="1"/>
      <protection locked="0"/>
    </xf>
    <xf numFmtId="185" fontId="5" fillId="2" borderId="26" xfId="0" applyNumberFormat="1" applyFont="1" applyFill="1" applyBorder="1" applyAlignment="1" applyProtection="1">
      <alignment horizontal="left" vertical="center"/>
      <protection locked="0"/>
    </xf>
    <xf numFmtId="185" fontId="5" fillId="2" borderId="62" xfId="0" applyNumberFormat="1" applyFont="1" applyFill="1" applyBorder="1" applyAlignment="1" applyProtection="1">
      <alignment horizontal="left" vertical="center"/>
      <protection locked="0"/>
    </xf>
    <xf numFmtId="0" fontId="14" fillId="6" borderId="63" xfId="0" applyFont="1" applyFill="1" applyBorder="1" applyAlignment="1" applyProtection="1">
      <alignment horizontal="center" vertical="center"/>
    </xf>
    <xf numFmtId="0" fontId="14" fillId="6" borderId="64" xfId="0" applyFont="1" applyFill="1" applyBorder="1" applyAlignment="1" applyProtection="1">
      <alignment horizontal="center" vertical="center"/>
    </xf>
    <xf numFmtId="0" fontId="14" fillId="6" borderId="65" xfId="0" applyFont="1" applyFill="1" applyBorder="1" applyAlignment="1" applyProtection="1">
      <alignment horizontal="center" vertical="center"/>
    </xf>
    <xf numFmtId="0" fontId="0" fillId="2" borderId="56"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66" xfId="0" applyFont="1" applyFill="1" applyBorder="1" applyAlignment="1" applyProtection="1">
      <alignment horizontal="center" vertical="center"/>
      <protection locked="0"/>
    </xf>
    <xf numFmtId="186" fontId="5" fillId="2" borderId="1" xfId="0" applyNumberFormat="1" applyFont="1" applyFill="1" applyBorder="1" applyAlignment="1" applyProtection="1">
      <alignment horizontal="right" vertical="center"/>
      <protection locked="0"/>
    </xf>
    <xf numFmtId="186" fontId="5" fillId="2" borderId="54" xfId="0" applyNumberFormat="1" applyFont="1" applyFill="1" applyBorder="1" applyAlignment="1" applyProtection="1">
      <alignment horizontal="right" vertical="center"/>
      <protection locked="0"/>
    </xf>
    <xf numFmtId="31" fontId="0" fillId="2" borderId="67" xfId="0" applyNumberFormat="1" applyFill="1" applyBorder="1" applyAlignment="1" applyProtection="1">
      <alignment horizontal="center" vertical="center" wrapText="1"/>
      <protection locked="0"/>
    </xf>
    <xf numFmtId="0" fontId="2" fillId="2" borderId="68" xfId="0" applyFont="1" applyFill="1" applyBorder="1" applyAlignment="1" applyProtection="1">
      <alignment horizontal="center" vertical="center"/>
      <protection locked="0"/>
    </xf>
    <xf numFmtId="0" fontId="15" fillId="4" borderId="42" xfId="0" applyFont="1" applyFill="1" applyBorder="1" applyAlignment="1" applyProtection="1">
      <alignment horizontal="center" vertical="center"/>
      <protection locked="0"/>
    </xf>
    <xf numFmtId="0" fontId="15" fillId="4" borderId="43"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protection locked="0"/>
    </xf>
    <xf numFmtId="0" fontId="15" fillId="4" borderId="57" xfId="0" applyFont="1" applyFill="1" applyBorder="1" applyAlignment="1" applyProtection="1">
      <alignment horizontal="center" vertical="center"/>
      <protection locked="0"/>
    </xf>
    <xf numFmtId="0" fontId="15" fillId="4" borderId="21" xfId="0" applyFont="1" applyFill="1" applyBorder="1" applyAlignment="1" applyProtection="1">
      <alignment horizontal="center" vertical="center"/>
      <protection locked="0"/>
    </xf>
    <xf numFmtId="0" fontId="15" fillId="4" borderId="22" xfId="0" applyFont="1" applyFill="1" applyBorder="1" applyAlignment="1" applyProtection="1">
      <alignment horizontal="center" vertical="center"/>
      <protection locked="0"/>
    </xf>
    <xf numFmtId="0" fontId="0" fillId="4" borderId="69" xfId="0" applyFill="1" applyBorder="1" applyAlignment="1" applyProtection="1">
      <alignment horizontal="center" vertical="center"/>
      <protection locked="0"/>
    </xf>
    <xf numFmtId="0" fontId="0" fillId="4" borderId="70" xfId="0" applyFill="1" applyBorder="1" applyAlignment="1" applyProtection="1">
      <alignment horizontal="center" vertical="center"/>
      <protection locked="0"/>
    </xf>
    <xf numFmtId="0" fontId="0" fillId="4" borderId="71" xfId="0" applyFill="1" applyBorder="1" applyAlignment="1" applyProtection="1">
      <alignment horizontal="center" vertical="center"/>
      <protection locked="0"/>
    </xf>
    <xf numFmtId="0" fontId="5" fillId="0" borderId="73" xfId="0" applyFont="1" applyBorder="1" applyAlignment="1" applyProtection="1">
      <alignment horizontal="center" vertical="center" wrapText="1"/>
    </xf>
    <xf numFmtId="0" fontId="0" fillId="0" borderId="23" xfId="0" applyBorder="1" applyAlignment="1" applyProtection="1">
      <alignment horizontal="center" vertical="center"/>
    </xf>
    <xf numFmtId="178" fontId="11" fillId="0" borderId="2" xfId="0" applyNumberFormat="1" applyFont="1" applyBorder="1" applyAlignment="1" applyProtection="1">
      <alignment horizontal="center" vertical="center" shrinkToFit="1"/>
    </xf>
    <xf numFmtId="178" fontId="8" fillId="0" borderId="10" xfId="0" applyNumberFormat="1" applyFont="1" applyBorder="1" applyAlignment="1" applyProtection="1">
      <alignment horizontal="center" vertical="center" shrinkToFit="1"/>
    </xf>
    <xf numFmtId="0" fontId="5" fillId="0" borderId="27" xfId="0" applyFont="1" applyBorder="1" applyAlignment="1" applyProtection="1">
      <alignment vertical="center" wrapText="1"/>
    </xf>
    <xf numFmtId="179" fontId="7" fillId="0" borderId="61" xfId="0" applyNumberFormat="1" applyFont="1" applyBorder="1" applyAlignment="1" applyProtection="1">
      <alignment horizontal="center" vertical="center"/>
    </xf>
    <xf numFmtId="179" fontId="7" fillId="0" borderId="27" xfId="0" applyNumberFormat="1" applyFont="1" applyBorder="1" applyAlignment="1" applyProtection="1">
      <alignment horizontal="center" vertical="center"/>
    </xf>
    <xf numFmtId="0" fontId="0" fillId="0" borderId="6" xfId="0" applyFont="1" applyBorder="1" applyAlignment="1" applyProtection="1">
      <alignment horizontal="left" vertical="center" wrapText="1"/>
    </xf>
    <xf numFmtId="0" fontId="0" fillId="0" borderId="27" xfId="0" applyFont="1" applyBorder="1" applyAlignment="1" applyProtection="1">
      <alignment horizontal="left" vertical="center" wrapText="1"/>
    </xf>
    <xf numFmtId="185" fontId="5" fillId="2" borderId="1" xfId="0" applyNumberFormat="1" applyFont="1" applyFill="1" applyBorder="1" applyAlignment="1" applyProtection="1">
      <alignment horizontal="left" vertical="top" wrapText="1"/>
      <protection locked="0"/>
    </xf>
    <xf numFmtId="185" fontId="5" fillId="2" borderId="26" xfId="0" applyNumberFormat="1" applyFont="1" applyFill="1" applyBorder="1" applyAlignment="1" applyProtection="1">
      <alignment horizontal="left" vertical="top"/>
      <protection locked="0"/>
    </xf>
    <xf numFmtId="185" fontId="5" fillId="2" borderId="54" xfId="0" applyNumberFormat="1" applyFont="1" applyFill="1" applyBorder="1" applyAlignment="1" applyProtection="1">
      <alignment horizontal="left" vertical="top"/>
      <protection locked="0"/>
    </xf>
    <xf numFmtId="0" fontId="5" fillId="0" borderId="61" xfId="0" applyFont="1" applyBorder="1" applyAlignment="1" applyProtection="1">
      <alignment horizontal="center" vertical="center" shrinkToFit="1"/>
    </xf>
    <xf numFmtId="0" fontId="5" fillId="0" borderId="27" xfId="0" applyFont="1" applyBorder="1" applyAlignment="1" applyProtection="1">
      <alignment horizontal="center" vertical="center" shrinkToFit="1"/>
    </xf>
    <xf numFmtId="0" fontId="5" fillId="0" borderId="6" xfId="0" applyFont="1" applyBorder="1" applyAlignment="1" applyProtection="1">
      <alignment horizontal="center" vertical="center"/>
    </xf>
    <xf numFmtId="0" fontId="5" fillId="4" borderId="69"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5" fillId="4" borderId="7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62"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xf>
    <xf numFmtId="0" fontId="5" fillId="2" borderId="1" xfId="0" applyFont="1" applyFill="1" applyBorder="1" applyAlignment="1" applyProtection="1">
      <alignment horizontal="right" vertical="center"/>
      <protection locked="0"/>
    </xf>
    <xf numFmtId="0" fontId="5" fillId="2" borderId="26" xfId="0" applyFont="1" applyFill="1" applyBorder="1" applyAlignment="1" applyProtection="1">
      <alignment horizontal="right" vertical="center"/>
      <protection locked="0"/>
    </xf>
    <xf numFmtId="0" fontId="5" fillId="0" borderId="18"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2" borderId="69" xfId="0" applyFont="1" applyFill="1" applyBorder="1" applyAlignment="1" applyProtection="1">
      <alignment horizontal="center" vertical="center"/>
      <protection locked="0"/>
    </xf>
    <xf numFmtId="0" fontId="15" fillId="2" borderId="70" xfId="0" applyFont="1" applyFill="1" applyBorder="1" applyAlignment="1" applyProtection="1">
      <alignment horizontal="center" vertical="center"/>
      <protection locked="0"/>
    </xf>
    <xf numFmtId="0" fontId="15" fillId="2" borderId="71"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shrinkToFit="1"/>
    </xf>
    <xf numFmtId="0" fontId="5" fillId="0" borderId="74" xfId="0" applyFont="1" applyBorder="1" applyAlignment="1" applyProtection="1">
      <alignment horizontal="center" vertical="center" shrinkToFit="1"/>
    </xf>
    <xf numFmtId="0" fontId="0" fillId="0" borderId="42" xfId="0" applyFont="1" applyBorder="1" applyAlignment="1" applyProtection="1">
      <alignment horizontal="left" vertical="center" wrapText="1"/>
    </xf>
    <xf numFmtId="0" fontId="1" fillId="0" borderId="43" xfId="0" applyFont="1" applyBorder="1" applyAlignment="1" applyProtection="1">
      <alignment horizontal="left" vertical="center" wrapText="1"/>
    </xf>
    <xf numFmtId="0" fontId="1" fillId="0" borderId="75" xfId="0" applyFont="1" applyBorder="1" applyAlignment="1" applyProtection="1">
      <alignment horizontal="left" vertical="center" wrapText="1"/>
    </xf>
    <xf numFmtId="0" fontId="1" fillId="0" borderId="46"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1" fillId="0" borderId="29" xfId="0" applyFont="1" applyBorder="1" applyAlignment="1" applyProtection="1">
      <alignment horizontal="left" vertical="center" wrapText="1"/>
    </xf>
    <xf numFmtId="0" fontId="0" fillId="0" borderId="56" xfId="0" applyFont="1" applyBorder="1" applyAlignment="1" applyProtection="1">
      <alignment horizontal="left" vertical="center" wrapText="1" shrinkToFit="1"/>
    </xf>
    <xf numFmtId="0" fontId="0" fillId="0" borderId="16" xfId="0" applyFont="1" applyBorder="1" applyAlignment="1" applyProtection="1">
      <alignment horizontal="left" vertical="center" wrapText="1" shrinkToFit="1"/>
    </xf>
    <xf numFmtId="0" fontId="0" fillId="0" borderId="76" xfId="0" applyFont="1" applyBorder="1" applyAlignment="1" applyProtection="1">
      <alignment horizontal="left" vertical="center" wrapText="1" shrinkToFit="1"/>
    </xf>
    <xf numFmtId="0" fontId="0" fillId="0" borderId="46" xfId="0" applyFont="1" applyBorder="1" applyAlignment="1" applyProtection="1">
      <alignment horizontal="left" vertical="center" wrapText="1" shrinkToFit="1"/>
    </xf>
    <xf numFmtId="0" fontId="0" fillId="0" borderId="28" xfId="0" applyFont="1" applyBorder="1" applyAlignment="1" applyProtection="1">
      <alignment horizontal="left" vertical="center" wrapText="1" shrinkToFit="1"/>
    </xf>
    <xf numFmtId="0" fontId="0" fillId="0" borderId="29" xfId="0" applyFont="1" applyBorder="1" applyAlignment="1" applyProtection="1">
      <alignment horizontal="left" vertical="center" wrapText="1" shrinkToFit="1"/>
    </xf>
    <xf numFmtId="0" fontId="19" fillId="0" borderId="61" xfId="0" applyFont="1" applyBorder="1" applyAlignment="1" applyProtection="1">
      <alignment horizontal="center" vertical="center"/>
    </xf>
    <xf numFmtId="0" fontId="19" fillId="0" borderId="27" xfId="0" applyFont="1" applyBorder="1" applyAlignment="1" applyProtection="1">
      <alignment horizontal="center" vertical="center"/>
    </xf>
    <xf numFmtId="0" fontId="15" fillId="2" borderId="1"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62" xfId="0" applyFont="1" applyFill="1" applyBorder="1" applyAlignment="1" applyProtection="1">
      <alignment horizontal="center" vertical="center"/>
      <protection locked="0"/>
    </xf>
    <xf numFmtId="0" fontId="0" fillId="5" borderId="77" xfId="0" applyFont="1" applyFill="1" applyBorder="1" applyAlignment="1" applyProtection="1">
      <alignment horizontal="center" vertical="center" wrapText="1"/>
      <protection locked="0"/>
    </xf>
    <xf numFmtId="0" fontId="2" fillId="5" borderId="78" xfId="0" applyFont="1" applyFill="1" applyBorder="1" applyAlignment="1" applyProtection="1">
      <alignment horizontal="center" vertical="center" wrapText="1"/>
      <protection locked="0"/>
    </xf>
    <xf numFmtId="0" fontId="2" fillId="5" borderId="79"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shrinkToFit="1"/>
    </xf>
    <xf numFmtId="0" fontId="8" fillId="0" borderId="54" xfId="0" applyFont="1" applyBorder="1" applyAlignment="1" applyProtection="1">
      <alignment horizontal="center" vertical="center" shrinkToFit="1"/>
    </xf>
    <xf numFmtId="180" fontId="9" fillId="0" borderId="42" xfId="0" applyNumberFormat="1" applyFont="1" applyBorder="1" applyAlignment="1" applyProtection="1">
      <alignment horizontal="center" vertical="center" wrapText="1" shrinkToFit="1"/>
    </xf>
    <xf numFmtId="0" fontId="9" fillId="0" borderId="8" xfId="0" applyFont="1" applyBorder="1" applyAlignment="1" applyProtection="1">
      <alignment horizontal="center" vertical="center" wrapText="1" shrinkToFit="1"/>
    </xf>
    <xf numFmtId="0" fontId="9" fillId="5" borderId="56" xfId="0" applyFont="1" applyFill="1" applyBorder="1" applyAlignment="1" applyProtection="1">
      <alignment horizontal="center" wrapText="1"/>
    </xf>
    <xf numFmtId="0" fontId="9" fillId="5" borderId="17" xfId="0" applyFont="1" applyFill="1" applyBorder="1" applyAlignment="1" applyProtection="1">
      <alignment horizontal="center" wrapText="1"/>
    </xf>
    <xf numFmtId="0" fontId="9" fillId="0" borderId="2" xfId="0" applyFont="1" applyBorder="1" applyAlignment="1" applyProtection="1">
      <alignment horizontal="center" vertical="center" wrapText="1" shrinkToFit="1"/>
    </xf>
    <xf numFmtId="0" fontId="11" fillId="0" borderId="10" xfId="0" applyFont="1" applyBorder="1" applyAlignment="1" applyProtection="1">
      <alignment horizontal="center" vertical="center" shrinkToFit="1"/>
    </xf>
    <xf numFmtId="0" fontId="0" fillId="7" borderId="77" xfId="0" applyFont="1" applyFill="1" applyBorder="1" applyAlignment="1" applyProtection="1">
      <alignment horizontal="center" vertical="center" wrapText="1"/>
    </xf>
    <xf numFmtId="0" fontId="1" fillId="7" borderId="78" xfId="0" applyFont="1" applyFill="1" applyBorder="1" applyAlignment="1" applyProtection="1">
      <alignment horizontal="center" vertical="center" wrapText="1"/>
    </xf>
    <xf numFmtId="0" fontId="2" fillId="0" borderId="43" xfId="0" applyFont="1" applyBorder="1" applyAlignment="1" applyProtection="1">
      <alignment horizontal="left" vertical="center" wrapText="1"/>
    </xf>
    <xf numFmtId="0" fontId="2" fillId="0" borderId="75" xfId="0" applyFont="1" applyBorder="1" applyAlignment="1" applyProtection="1">
      <alignment horizontal="left" vertical="center" wrapText="1"/>
    </xf>
    <xf numFmtId="193" fontId="9" fillId="0" borderId="1" xfId="0" applyNumberFormat="1" applyFont="1" applyBorder="1" applyAlignment="1" applyProtection="1">
      <alignment horizontal="center" vertical="center" wrapText="1" shrinkToFit="1"/>
    </xf>
    <xf numFmtId="193" fontId="9" fillId="0" borderId="54" xfId="0" applyNumberFormat="1" applyFont="1" applyBorder="1" applyAlignment="1" applyProtection="1">
      <alignment horizontal="center" vertical="center" wrapText="1" shrinkToFit="1"/>
    </xf>
    <xf numFmtId="0" fontId="5" fillId="0" borderId="2" xfId="0" applyFont="1" applyBorder="1" applyAlignment="1" applyProtection="1">
      <alignment vertical="center" wrapText="1"/>
    </xf>
    <xf numFmtId="0" fontId="0" fillId="0" borderId="2" xfId="0" applyBorder="1" applyProtection="1">
      <alignment vertical="center"/>
    </xf>
    <xf numFmtId="0" fontId="9" fillId="0" borderId="1" xfId="0" applyFont="1" applyBorder="1" applyAlignment="1" applyProtection="1">
      <alignment horizontal="center" vertical="center" wrapText="1" shrinkToFit="1"/>
    </xf>
    <xf numFmtId="0" fontId="9" fillId="0" borderId="54" xfId="0" applyFont="1" applyBorder="1" applyAlignment="1" applyProtection="1">
      <alignment horizontal="center" vertical="center" wrapText="1" shrinkToFit="1"/>
    </xf>
    <xf numFmtId="0" fontId="0" fillId="0" borderId="2" xfId="0" applyBorder="1" applyAlignment="1" applyProtection="1">
      <alignment vertical="center" wrapText="1"/>
    </xf>
    <xf numFmtId="0" fontId="5" fillId="0" borderId="1"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5" fillId="0" borderId="62"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0" fillId="0" borderId="0" xfId="0" applyFill="1" applyAlignment="1" applyProtection="1">
      <alignment vertical="center"/>
    </xf>
    <xf numFmtId="0" fontId="25" fillId="0" borderId="0" xfId="0" applyFont="1" applyBorder="1" applyAlignment="1" applyProtection="1">
      <alignment horizontal="left" vertical="center" wrapText="1"/>
    </xf>
    <xf numFmtId="38" fontId="5" fillId="0" borderId="0" xfId="2" applyFont="1" applyBorder="1" applyAlignment="1" applyProtection="1">
      <alignment horizontal="right" vertical="center" shrinkToFit="1"/>
    </xf>
    <xf numFmtId="49" fontId="25" fillId="0" borderId="0" xfId="2" applyNumberFormat="1" applyFont="1" applyBorder="1" applyAlignment="1" applyProtection="1">
      <alignment horizontal="justify" vertical="justify" wrapText="1"/>
    </xf>
    <xf numFmtId="0" fontId="5" fillId="0" borderId="80" xfId="0" applyFont="1" applyBorder="1" applyAlignment="1" applyProtection="1">
      <alignment horizontal="center" vertical="center"/>
    </xf>
    <xf numFmtId="0" fontId="5" fillId="0" borderId="81" xfId="0" applyFont="1" applyBorder="1" applyAlignment="1" applyProtection="1">
      <alignment horizontal="center" vertical="center"/>
    </xf>
    <xf numFmtId="186" fontId="5" fillId="4" borderId="25" xfId="0" applyNumberFormat="1" applyFont="1" applyFill="1" applyBorder="1" applyAlignment="1" applyProtection="1">
      <alignment horizontal="center" vertical="center"/>
      <protection locked="0"/>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15" fillId="0" borderId="70" xfId="0" applyFont="1" applyBorder="1" applyAlignment="1" applyProtection="1">
      <alignment horizontal="center" vertical="center"/>
    </xf>
    <xf numFmtId="0" fontId="4" fillId="0" borderId="70" xfId="0" applyFont="1" applyBorder="1" applyAlignment="1" applyProtection="1">
      <alignment horizontal="center" vertical="center"/>
    </xf>
    <xf numFmtId="0" fontId="4" fillId="0" borderId="71"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25" fillId="0" borderId="0" xfId="0" applyFont="1" applyBorder="1" applyAlignment="1" applyProtection="1">
      <alignment horizontal="justify" vertical="justify" wrapText="1"/>
    </xf>
    <xf numFmtId="0" fontId="5" fillId="0" borderId="61" xfId="0" applyFont="1" applyBorder="1" applyAlignment="1" applyProtection="1">
      <alignment horizontal="center" vertical="center"/>
    </xf>
    <xf numFmtId="0" fontId="5" fillId="0" borderId="74" xfId="0" applyFont="1" applyBorder="1" applyAlignment="1" applyProtection="1">
      <alignment horizontal="center" vertical="center"/>
    </xf>
    <xf numFmtId="186" fontId="5" fillId="4" borderId="27" xfId="0" applyNumberFormat="1" applyFont="1" applyFill="1" applyBorder="1" applyAlignment="1" applyProtection="1">
      <alignment horizontal="center" vertical="center"/>
      <protection locked="0"/>
    </xf>
    <xf numFmtId="186" fontId="5" fillId="4" borderId="9" xfId="0" applyNumberFormat="1" applyFont="1" applyFill="1" applyBorder="1" applyAlignment="1" applyProtection="1">
      <alignment horizontal="center" vertical="center"/>
      <protection locked="0"/>
    </xf>
    <xf numFmtId="0" fontId="21" fillId="0" borderId="0" xfId="0" applyFont="1" applyBorder="1" applyAlignment="1" applyProtection="1">
      <alignment horizontal="left" vertical="center" wrapText="1"/>
    </xf>
    <xf numFmtId="0" fontId="25" fillId="0" borderId="0" xfId="0" applyFont="1" applyBorder="1" applyAlignment="1" applyProtection="1">
      <alignment horizontal="justify" vertical="distributed" wrapText="1"/>
    </xf>
    <xf numFmtId="0" fontId="15" fillId="0" borderId="69" xfId="0" applyFont="1" applyBorder="1" applyAlignment="1" applyProtection="1">
      <alignment horizontal="center" vertical="center"/>
    </xf>
    <xf numFmtId="0" fontId="15" fillId="0" borderId="67" xfId="0" applyFont="1" applyBorder="1" applyAlignment="1" applyProtection="1">
      <alignment horizontal="center" vertical="center" shrinkToFit="1"/>
    </xf>
    <xf numFmtId="0" fontId="15" fillId="0" borderId="85" xfId="0" applyFont="1" applyBorder="1" applyAlignment="1" applyProtection="1">
      <alignment horizontal="center" vertical="center" shrinkToFit="1"/>
    </xf>
    <xf numFmtId="0" fontId="15" fillId="0" borderId="46" xfId="0" applyFont="1" applyBorder="1" applyAlignment="1" applyProtection="1">
      <alignment horizontal="center" vertical="center"/>
    </xf>
    <xf numFmtId="0" fontId="15" fillId="0" borderId="28" xfId="0" applyFont="1" applyBorder="1" applyAlignment="1" applyProtection="1">
      <alignment horizontal="center" vertical="center"/>
    </xf>
    <xf numFmtId="0" fontId="5" fillId="0" borderId="0" xfId="0" applyFont="1" applyBorder="1" applyAlignment="1" applyProtection="1">
      <alignment horizontal="justify" vertical="justify" wrapText="1"/>
    </xf>
    <xf numFmtId="0" fontId="0" fillId="0" borderId="83" xfId="0" applyBorder="1" applyAlignment="1" applyProtection="1">
      <alignment horizontal="center" vertical="center"/>
    </xf>
    <xf numFmtId="0" fontId="15" fillId="0" borderId="82" xfId="0" applyFont="1" applyBorder="1" applyAlignment="1" applyProtection="1">
      <alignment horizontal="center" vertical="center" shrinkToFit="1"/>
    </xf>
    <xf numFmtId="0" fontId="15" fillId="0" borderId="84" xfId="0" applyFont="1" applyBorder="1" applyAlignment="1" applyProtection="1">
      <alignment horizontal="center" vertical="center" shrinkToFit="1"/>
    </xf>
    <xf numFmtId="0" fontId="25" fillId="0" borderId="38" xfId="0" applyFont="1" applyBorder="1" applyAlignment="1" applyProtection="1">
      <alignment horizontal="center" vertical="center" shrinkToFit="1"/>
    </xf>
    <xf numFmtId="0" fontId="25" fillId="0" borderId="87" xfId="0" applyFont="1" applyBorder="1" applyAlignment="1" applyProtection="1">
      <alignment horizontal="center" vertical="center" shrinkToFit="1"/>
    </xf>
    <xf numFmtId="192" fontId="9" fillId="0" borderId="1" xfId="0" applyNumberFormat="1" applyFont="1" applyFill="1" applyBorder="1" applyAlignment="1" applyProtection="1">
      <alignment horizontal="center" vertical="center" wrapText="1"/>
    </xf>
    <xf numFmtId="192" fontId="9" fillId="0" borderId="42" xfId="0" applyNumberFormat="1" applyFont="1" applyFill="1" applyBorder="1" applyAlignment="1" applyProtection="1">
      <alignment horizontal="center" vertical="center" wrapText="1"/>
    </xf>
    <xf numFmtId="199" fontId="28" fillId="0" borderId="47" xfId="0" applyNumberFormat="1" applyFont="1" applyFill="1" applyBorder="1" applyAlignment="1" applyProtection="1">
      <alignment horizontal="right" vertical="center"/>
    </xf>
    <xf numFmtId="0" fontId="15" fillId="0" borderId="71" xfId="0" applyFont="1" applyBorder="1" applyAlignment="1" applyProtection="1">
      <alignment horizontal="center" vertical="center"/>
    </xf>
    <xf numFmtId="0" fontId="5" fillId="0" borderId="0" xfId="0" applyFont="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4" fillId="0" borderId="0" xfId="0" applyFont="1" applyFill="1" applyBorder="1" applyAlignment="1" applyProtection="1">
      <alignment horizontal="left" vertical="top"/>
    </xf>
    <xf numFmtId="181" fontId="5" fillId="4" borderId="1" xfId="0" applyNumberFormat="1" applyFont="1" applyFill="1" applyBorder="1" applyAlignment="1" applyProtection="1">
      <alignment horizontal="center" vertical="center"/>
      <protection locked="0"/>
    </xf>
    <xf numFmtId="181" fontId="5" fillId="4" borderId="26" xfId="0" applyNumberFormat="1" applyFont="1" applyFill="1" applyBorder="1" applyAlignment="1" applyProtection="1">
      <alignment horizontal="center" vertical="center"/>
      <protection locked="0"/>
    </xf>
    <xf numFmtId="181" fontId="5" fillId="4" borderId="62" xfId="0" applyNumberFormat="1"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protection locked="0"/>
    </xf>
    <xf numFmtId="49" fontId="5" fillId="4" borderId="26" xfId="0" applyNumberFormat="1" applyFont="1" applyFill="1" applyBorder="1" applyAlignment="1" applyProtection="1">
      <alignment horizontal="center" vertical="center"/>
      <protection locked="0"/>
    </xf>
    <xf numFmtId="49" fontId="5" fillId="4" borderId="62" xfId="0" applyNumberFormat="1" applyFont="1" applyFill="1" applyBorder="1" applyAlignment="1" applyProtection="1">
      <alignment horizontal="center" vertical="center"/>
      <protection locked="0"/>
    </xf>
    <xf numFmtId="0" fontId="0" fillId="0" borderId="28" xfId="0" applyBorder="1" applyAlignment="1" applyProtection="1">
      <alignment horizontal="center" vertical="center"/>
    </xf>
    <xf numFmtId="180" fontId="21" fillId="0" borderId="0" xfId="0" applyNumberFormat="1" applyFont="1" applyBorder="1" applyAlignment="1" applyProtection="1">
      <alignment horizontal="left" vertical="top" wrapText="1"/>
    </xf>
    <xf numFmtId="0" fontId="21" fillId="0" borderId="0" xfId="0" applyFont="1" applyBorder="1" applyAlignment="1" applyProtection="1">
      <alignment horizontal="left" vertical="center"/>
    </xf>
    <xf numFmtId="0" fontId="19" fillId="0" borderId="0" xfId="0" applyFont="1" applyBorder="1" applyAlignment="1" applyProtection="1">
      <alignment horizontal="right" vertical="center"/>
    </xf>
    <xf numFmtId="0" fontId="7" fillId="0" borderId="19" xfId="0" applyFont="1" applyBorder="1" applyAlignment="1" applyProtection="1">
      <alignment horizontal="right" vertical="center"/>
    </xf>
    <xf numFmtId="0" fontId="5" fillId="0" borderId="1" xfId="0" applyFont="1" applyBorder="1" applyAlignment="1" applyProtection="1">
      <alignment horizontal="center" vertical="center"/>
    </xf>
    <xf numFmtId="0" fontId="5" fillId="0" borderId="62" xfId="0" applyFont="1" applyBorder="1" applyAlignment="1" applyProtection="1">
      <alignment horizontal="center" vertical="center"/>
    </xf>
    <xf numFmtId="0" fontId="4" fillId="0" borderId="69" xfId="0" applyFont="1" applyBorder="1" applyAlignment="1" applyProtection="1">
      <alignment horizontal="center" vertical="center"/>
    </xf>
    <xf numFmtId="0" fontId="4" fillId="0" borderId="72" xfId="0" applyFont="1" applyBorder="1" applyAlignment="1" applyProtection="1">
      <alignment horizontal="center" vertical="center"/>
    </xf>
    <xf numFmtId="0" fontId="9" fillId="0" borderId="2"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0" fillId="0" borderId="0" xfId="0" applyBorder="1" applyAlignment="1" applyProtection="1">
      <alignment horizontal="center" vertical="center"/>
    </xf>
    <xf numFmtId="0" fontId="5" fillId="0" borderId="26" xfId="0" applyFont="1" applyBorder="1" applyAlignment="1" applyProtection="1">
      <alignment horizontal="center" vertical="center"/>
    </xf>
    <xf numFmtId="0" fontId="9" fillId="0" borderId="45"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7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86"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25" fillId="0" borderId="16" xfId="0" applyFont="1" applyBorder="1" applyAlignment="1" applyProtection="1">
      <alignment horizontal="justify" vertical="justify" wrapText="1"/>
    </xf>
    <xf numFmtId="0" fontId="5" fillId="0" borderId="0" xfId="0" applyFont="1" applyBorder="1" applyAlignment="1" applyProtection="1">
      <alignment horizontal="left" vertical="center" shrinkToFit="1"/>
    </xf>
    <xf numFmtId="0" fontId="5" fillId="0" borderId="19" xfId="0" applyFont="1" applyBorder="1" applyAlignment="1" applyProtection="1">
      <alignment horizontal="left" vertical="center" shrinkToFit="1"/>
    </xf>
    <xf numFmtId="0" fontId="25" fillId="0" borderId="0" xfId="0" applyFont="1" applyBorder="1" applyAlignment="1" applyProtection="1">
      <alignment horizontal="left" vertical="top" wrapText="1"/>
    </xf>
    <xf numFmtId="191" fontId="9" fillId="0" borderId="35" xfId="0" applyNumberFormat="1" applyFont="1" applyFill="1" applyBorder="1" applyAlignment="1" applyProtection="1">
      <alignment horizontal="center" vertical="center" wrapText="1"/>
    </xf>
    <xf numFmtId="191" fontId="9" fillId="0" borderId="88" xfId="0" applyNumberFormat="1" applyFont="1" applyFill="1" applyBorder="1" applyAlignment="1" applyProtection="1">
      <alignment horizontal="center" vertical="center" wrapText="1"/>
    </xf>
    <xf numFmtId="0" fontId="9" fillId="0" borderId="42" xfId="0" applyFont="1" applyBorder="1" applyAlignment="1" applyProtection="1">
      <alignment horizontal="center" vertical="center" shrinkToFit="1"/>
    </xf>
    <xf numFmtId="0" fontId="9" fillId="0" borderId="43" xfId="0" applyFont="1" applyBorder="1" applyAlignment="1" applyProtection="1">
      <alignment horizontal="center" vertical="center" shrinkToFit="1"/>
    </xf>
    <xf numFmtId="0" fontId="9" fillId="0" borderId="75" xfId="0" applyFont="1" applyBorder="1" applyAlignment="1" applyProtection="1">
      <alignment horizontal="center" vertical="center" shrinkToFit="1"/>
    </xf>
    <xf numFmtId="0" fontId="0"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51" fillId="0" borderId="0" xfId="0" applyFont="1" applyBorder="1" applyAlignment="1" applyProtection="1">
      <alignment horizontal="right" vertical="top" wrapText="1"/>
    </xf>
    <xf numFmtId="0" fontId="21" fillId="0" borderId="0" xfId="0" applyFont="1" applyBorder="1" applyAlignment="1" applyProtection="1">
      <alignment horizontal="right" vertical="top" wrapText="1"/>
    </xf>
    <xf numFmtId="0" fontId="21" fillId="0" borderId="0" xfId="0" applyFont="1" applyBorder="1" applyAlignment="1" applyProtection="1">
      <alignment horizontal="left" vertical="top" wrapText="1"/>
    </xf>
    <xf numFmtId="0" fontId="0" fillId="0" borderId="83" xfId="0" applyFont="1" applyBorder="1" applyAlignment="1" applyProtection="1">
      <alignment horizontal="center" vertical="center"/>
    </xf>
    <xf numFmtId="0" fontId="14" fillId="6" borderId="63" xfId="0" applyFont="1" applyFill="1" applyBorder="1" applyAlignment="1" applyProtection="1">
      <alignment horizontal="center" vertical="center"/>
      <protection locked="0"/>
    </xf>
    <xf numFmtId="0" fontId="14" fillId="6" borderId="64" xfId="0" applyFont="1" applyFill="1" applyBorder="1" applyAlignment="1" applyProtection="1">
      <alignment horizontal="center" vertical="center"/>
      <protection locked="0"/>
    </xf>
    <xf numFmtId="0" fontId="14" fillId="6" borderId="65" xfId="0" applyFont="1" applyFill="1" applyBorder="1" applyAlignment="1" applyProtection="1">
      <alignment horizontal="center" vertical="center"/>
      <protection locked="0"/>
    </xf>
    <xf numFmtId="0" fontId="9" fillId="0" borderId="89" xfId="0" applyNumberFormat="1" applyFont="1" applyBorder="1" applyAlignment="1" applyProtection="1">
      <alignment horizontal="center" vertical="center"/>
      <protection locked="0"/>
    </xf>
  </cellXfs>
  <cellStyles count="3">
    <cellStyle name="パーセント" xfId="1" builtinId="5"/>
    <cellStyle name="桁区切り" xfId="2" builtinId="6"/>
    <cellStyle name="標準" xfId="0" builtinId="0"/>
  </cellStyles>
  <dxfs count="7">
    <dxf>
      <fill>
        <patternFill>
          <bgColor rgb="FFFFFF00"/>
        </patternFill>
      </fill>
    </dxf>
    <dxf>
      <fill>
        <patternFill>
          <bgColor rgb="FFCCFFFF"/>
        </patternFill>
      </fill>
      <border>
        <left style="thin">
          <color indexed="64"/>
        </left>
        <right style="thin">
          <color indexed="64"/>
        </right>
        <top style="thin">
          <color indexed="64"/>
        </top>
        <bottom style="thin">
          <color indexed="64"/>
        </bottom>
      </border>
    </dxf>
    <dxf>
      <font>
        <color rgb="FFFF0000"/>
        <name val="ＭＳ Ｐゴシック"/>
        <scheme val="none"/>
      </font>
    </dxf>
    <dxf>
      <font>
        <condense val="0"/>
        <extend val="0"/>
        <color rgb="FF9C0006"/>
      </font>
    </dxf>
    <dxf>
      <font>
        <color rgb="FFFF0000"/>
        <name val="ＭＳ Ｐゴシック"/>
        <scheme val="none"/>
      </font>
    </dxf>
    <dxf>
      <font>
        <color rgb="FFFF0000"/>
      </font>
    </dxf>
    <dxf>
      <font>
        <color rgb="FFFF0000"/>
        <name val="ＭＳ Ｐゴシック"/>
        <scheme val="none"/>
      </font>
    </dxf>
  </dxfs>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07/relationships/hdphoto" Target="../media/hdphoto1.wdp"/><Relationship Id="rId1" Type="http://schemas.openxmlformats.org/officeDocument/2006/relationships/image" Target="../media/image6.png"/><Relationship Id="rId5" Type="http://schemas.openxmlformats.org/officeDocument/2006/relationships/image" Target="../media/image1.jpeg"/><Relationship Id="rId4"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685800</xdr:colOff>
      <xdr:row>27</xdr:row>
      <xdr:rowOff>171450</xdr:rowOff>
    </xdr:from>
    <xdr:to>
      <xdr:col>8</xdr:col>
      <xdr:colOff>38100</xdr:colOff>
      <xdr:row>38</xdr:row>
      <xdr:rowOff>114300</xdr:rowOff>
    </xdr:to>
    <xdr:pic>
      <xdr:nvPicPr>
        <xdr:cNvPr id="27858"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5476875"/>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41</xdr:row>
      <xdr:rowOff>180975</xdr:rowOff>
    </xdr:from>
    <xdr:to>
      <xdr:col>8</xdr:col>
      <xdr:colOff>47625</xdr:colOff>
      <xdr:row>52</xdr:row>
      <xdr:rowOff>133350</xdr:rowOff>
    </xdr:to>
    <xdr:pic>
      <xdr:nvPicPr>
        <xdr:cNvPr id="27859"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7934325"/>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0</xdr:col>
      <xdr:colOff>752475</xdr:colOff>
      <xdr:row>16</xdr:row>
      <xdr:rowOff>47625</xdr:rowOff>
    </xdr:from>
    <xdr:to>
      <xdr:col>3</xdr:col>
      <xdr:colOff>391943</xdr:colOff>
      <xdr:row>18</xdr:row>
      <xdr:rowOff>27830</xdr:rowOff>
    </xdr:to>
    <mc:AlternateContent xmlns:mc="http://schemas.openxmlformats.org/markup-compatibility/2006" xmlns:a14="http://schemas.microsoft.com/office/drawing/2010/main">
      <mc:Choice Requires="a14">
        <xdr:sp macro="" textlink="">
          <xdr:nvSpPr>
            <xdr:cNvPr id="5" name="テキスト ボックス 6"/>
            <xdr:cNvSpPr txBox="1"/>
          </xdr:nvSpPr>
          <xdr:spPr>
            <a:xfrm>
              <a:off x="752475" y="3171825"/>
              <a:ext cx="1592093"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5" name="テキスト ボックス 6"/>
            <xdr:cNvSpPr txBox="1"/>
          </xdr:nvSpPr>
          <xdr:spPr>
            <a:xfrm>
              <a:off x="752475" y="3171825"/>
              <a:ext cx="1592093"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en-US" altLang="ja-JP" sz="900" i="0">
                  <a:solidFill>
                    <a:schemeClr val="tx1"/>
                  </a:solidFill>
                  <a:effectLst/>
                  <a:latin typeface="Cambria Math"/>
                  <a:ea typeface="+mn-ea"/>
                  <a:cs typeface="+mn-cs"/>
                </a:rPr>
                <a:t>𝜀</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x</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𝑟 −1)</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100</a:t>
              </a:r>
              <a:endParaRPr kumimoji="1" lang="ja-JP" altLang="en-US" sz="900"/>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151791</xdr:colOff>
      <xdr:row>13</xdr:row>
      <xdr:rowOff>57150</xdr:rowOff>
    </xdr:from>
    <xdr:to>
      <xdr:col>4</xdr:col>
      <xdr:colOff>542924</xdr:colOff>
      <xdr:row>15</xdr:row>
      <xdr:rowOff>123825</xdr:rowOff>
    </xdr:to>
    <xdr:pic>
      <xdr:nvPicPr>
        <xdr:cNvPr id="13207" name="Picture 18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7691" y="2895600"/>
          <a:ext cx="1915133"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29</xdr:row>
      <xdr:rowOff>0</xdr:rowOff>
    </xdr:from>
    <xdr:to>
      <xdr:col>6</xdr:col>
      <xdr:colOff>257175</xdr:colOff>
      <xdr:row>38</xdr:row>
      <xdr:rowOff>171450</xdr:rowOff>
    </xdr:to>
    <xdr:pic>
      <xdr:nvPicPr>
        <xdr:cNvPr id="13208"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 y="5972175"/>
          <a:ext cx="3095625" cy="18859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40</xdr:row>
      <xdr:rowOff>0</xdr:rowOff>
    </xdr:from>
    <xdr:to>
      <xdr:col>6</xdr:col>
      <xdr:colOff>257175</xdr:colOff>
      <xdr:row>49</xdr:row>
      <xdr:rowOff>171450</xdr:rowOff>
    </xdr:to>
    <xdr:pic>
      <xdr:nvPicPr>
        <xdr:cNvPr id="13209"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 y="8067675"/>
          <a:ext cx="3095625" cy="18859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115887</xdr:colOff>
      <xdr:row>64</xdr:row>
      <xdr:rowOff>28574</xdr:rowOff>
    </xdr:from>
    <xdr:to>
      <xdr:col>4</xdr:col>
      <xdr:colOff>219075</xdr:colOff>
      <xdr:row>66</xdr:row>
      <xdr:rowOff>38099</xdr:rowOff>
    </xdr:to>
    <xdr:pic>
      <xdr:nvPicPr>
        <xdr:cNvPr id="13210" name="Picture 12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1787" y="12934949"/>
          <a:ext cx="1627188"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78</xdr:row>
      <xdr:rowOff>0</xdr:rowOff>
    </xdr:from>
    <xdr:to>
      <xdr:col>7</xdr:col>
      <xdr:colOff>381000</xdr:colOff>
      <xdr:row>87</xdr:row>
      <xdr:rowOff>171450</xdr:rowOff>
    </xdr:to>
    <xdr:pic>
      <xdr:nvPicPr>
        <xdr:cNvPr id="13211"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 y="15478125"/>
          <a:ext cx="3867150" cy="18859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695325</xdr:colOff>
      <xdr:row>91</xdr:row>
      <xdr:rowOff>190500</xdr:rowOff>
    </xdr:from>
    <xdr:to>
      <xdr:col>7</xdr:col>
      <xdr:colOff>381000</xdr:colOff>
      <xdr:row>101</xdr:row>
      <xdr:rowOff>171450</xdr:rowOff>
    </xdr:to>
    <xdr:pic>
      <xdr:nvPicPr>
        <xdr:cNvPr id="13212"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 y="18049875"/>
          <a:ext cx="3867150" cy="188595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12</xdr:row>
      <xdr:rowOff>47625</xdr:rowOff>
    </xdr:from>
    <xdr:to>
      <xdr:col>3</xdr:col>
      <xdr:colOff>800100</xdr:colOff>
      <xdr:row>14</xdr:row>
      <xdr:rowOff>133350</xdr:rowOff>
    </xdr:to>
    <xdr:pic>
      <xdr:nvPicPr>
        <xdr:cNvPr id="13973" name="Picture 14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2628900"/>
          <a:ext cx="1400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25</xdr:row>
      <xdr:rowOff>0</xdr:rowOff>
    </xdr:from>
    <xdr:to>
      <xdr:col>7</xdr:col>
      <xdr:colOff>257175</xdr:colOff>
      <xdr:row>37</xdr:row>
      <xdr:rowOff>66675</xdr:rowOff>
    </xdr:to>
    <xdr:pic>
      <xdr:nvPicPr>
        <xdr:cNvPr id="13974"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 y="5133975"/>
          <a:ext cx="3857625" cy="23526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39</xdr:row>
      <xdr:rowOff>0</xdr:rowOff>
    </xdr:from>
    <xdr:to>
      <xdr:col>7</xdr:col>
      <xdr:colOff>257175</xdr:colOff>
      <xdr:row>51</xdr:row>
      <xdr:rowOff>66675</xdr:rowOff>
    </xdr:to>
    <xdr:pic>
      <xdr:nvPicPr>
        <xdr:cNvPr id="13975"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 y="7705725"/>
          <a:ext cx="3857625" cy="2352675"/>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2</xdr:col>
      <xdr:colOff>457355</xdr:colOff>
      <xdr:row>16</xdr:row>
      <xdr:rowOff>9525</xdr:rowOff>
    </xdr:from>
    <xdr:to>
      <xdr:col>6</xdr:col>
      <xdr:colOff>638019</xdr:colOff>
      <xdr:row>20</xdr:row>
      <xdr:rowOff>152400</xdr:rowOff>
    </xdr:to>
    <xdr:pic>
      <xdr:nvPicPr>
        <xdr:cNvPr id="25051" name="Picture 13"/>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1000" contrast="88000"/>
                  </a14:imgEffect>
                </a14:imgLayer>
              </a14:imgProps>
            </a:ext>
            <a:ext uri="{28A0092B-C50C-407E-A947-70E740481C1C}">
              <a14:useLocalDpi xmlns:a14="http://schemas.microsoft.com/office/drawing/2010/main" val="0"/>
            </a:ext>
          </a:extLst>
        </a:blip>
        <a:stretch>
          <a:fillRect/>
        </a:stretch>
      </xdr:blipFill>
      <xdr:spPr bwMode="auto">
        <a:xfrm>
          <a:off x="1943255" y="3543300"/>
          <a:ext cx="3047689"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229810</xdr:colOff>
      <xdr:row>61</xdr:row>
      <xdr:rowOff>85725</xdr:rowOff>
    </xdr:from>
    <xdr:to>
      <xdr:col>8</xdr:col>
      <xdr:colOff>122615</xdr:colOff>
      <xdr:row>67</xdr:row>
      <xdr:rowOff>152400</xdr:rowOff>
    </xdr:to>
    <xdr:pic>
      <xdr:nvPicPr>
        <xdr:cNvPr id="25052" name="Picture 1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715710" y="11991975"/>
          <a:ext cx="407428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66675</xdr:colOff>
      <xdr:row>169</xdr:row>
      <xdr:rowOff>85725</xdr:rowOff>
    </xdr:from>
    <xdr:to>
      <xdr:col>4</xdr:col>
      <xdr:colOff>38100</xdr:colOff>
      <xdr:row>171</xdr:row>
      <xdr:rowOff>95250</xdr:rowOff>
    </xdr:to>
    <xdr:pic>
      <xdr:nvPicPr>
        <xdr:cNvPr id="25053" name="Picture 56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52575" y="33089850"/>
          <a:ext cx="1600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714375</xdr:colOff>
      <xdr:row>218</xdr:row>
      <xdr:rowOff>0</xdr:rowOff>
    </xdr:from>
    <xdr:to>
      <xdr:col>9</xdr:col>
      <xdr:colOff>114300</xdr:colOff>
      <xdr:row>238</xdr:row>
      <xdr:rowOff>38100</xdr:rowOff>
    </xdr:to>
    <xdr:pic>
      <xdr:nvPicPr>
        <xdr:cNvPr id="25054" name="図 13" descr="白紙.JP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4375" y="42776775"/>
          <a:ext cx="5762625" cy="34671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0</xdr:colOff>
      <xdr:row>245</xdr:row>
      <xdr:rowOff>0</xdr:rowOff>
    </xdr:from>
    <xdr:to>
      <xdr:col>9</xdr:col>
      <xdr:colOff>123825</xdr:colOff>
      <xdr:row>265</xdr:row>
      <xdr:rowOff>38100</xdr:rowOff>
    </xdr:to>
    <xdr:pic>
      <xdr:nvPicPr>
        <xdr:cNvPr id="25055" name="図 13" descr="白紙.JP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47405925"/>
          <a:ext cx="5695950" cy="3467100"/>
        </a:xfrm>
        <a:prstGeom prst="rect">
          <a:avLst/>
        </a:prstGeom>
        <a:solidFill>
          <a:srgbClr val="00B0F0">
            <a:alpha val="61176"/>
          </a:srgbClr>
        </a:solidFill>
        <a:ln w="3175">
          <a:solidFill>
            <a:srgbClr val="000000"/>
          </a:solidFill>
          <a:miter lim="800000"/>
          <a:headEnd/>
          <a:tailEnd/>
        </a:ln>
      </xdr:spPr>
    </xdr:pic>
    <xdr:clientData fLocksWithSheet="0"/>
  </xdr:twoCellAnchor>
  <mc:AlternateContent xmlns:mc="http://schemas.openxmlformats.org/markup-compatibility/2006">
    <mc:Choice xmlns:a14="http://schemas.microsoft.com/office/drawing/2010/main" Requires="a14">
      <xdr:twoCellAnchor>
        <xdr:from>
          <xdr:col>1</xdr:col>
          <xdr:colOff>466725</xdr:colOff>
          <xdr:row>133</xdr:row>
          <xdr:rowOff>19050</xdr:rowOff>
        </xdr:from>
        <xdr:to>
          <xdr:col>9</xdr:col>
          <xdr:colOff>28575</xdr:colOff>
          <xdr:row>152</xdr:row>
          <xdr:rowOff>142875</xdr:rowOff>
        </xdr:to>
        <xdr:sp macro="" textlink="">
          <xdr:nvSpPr>
            <xdr:cNvPr id="14502" name="Object 166" hidden="1">
              <a:extLst>
                <a:ext uri="{63B3BB69-23CF-44E3-9099-C40C66FF867C}">
                  <a14:compatExt spid="_x0000_s14502"/>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546735</xdr:colOff>
      <xdr:row>13</xdr:row>
      <xdr:rowOff>0</xdr:rowOff>
    </xdr:from>
    <xdr:to>
      <xdr:col>9</xdr:col>
      <xdr:colOff>381540</xdr:colOff>
      <xdr:row>13</xdr:row>
      <xdr:rowOff>0</xdr:rowOff>
    </xdr:to>
    <xdr:sp macro="" textlink="">
      <xdr:nvSpPr>
        <xdr:cNvPr id="5160" name="Rectangle 40"/>
        <xdr:cNvSpPr>
          <a:spLocks noChangeArrowheads="1"/>
        </xdr:cNvSpPr>
      </xdr:nvSpPr>
      <xdr:spPr bwMode="auto">
        <a:xfrm>
          <a:off x="5638800" y="8810625"/>
          <a:ext cx="10763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煮込み(余熱)</a:t>
          </a:r>
          <a:endParaRPr lang="ja-JP" altLang="en-US" sz="1100" b="0" i="0" u="none" strike="noStrike" baseline="0">
            <a:solidFill>
              <a:srgbClr val="000000"/>
            </a:solidFill>
            <a:latin typeface="ＭＳ ゴシック"/>
            <a:ea typeface="ＭＳ ゴシック"/>
          </a:endParaRPr>
        </a:p>
        <a:p>
          <a:pPr algn="l" rtl="0">
            <a:defRPr sz="1000"/>
          </a:pPr>
          <a:endParaRPr lang="ja-JP" altLang="en-US"/>
        </a:p>
      </xdr:txBody>
    </xdr:sp>
    <xdr:clientData/>
  </xdr:twoCellAnchor>
  <xdr:twoCellAnchor editAs="oneCell">
    <xdr:from>
      <xdr:col>3</xdr:col>
      <xdr:colOff>314325</xdr:colOff>
      <xdr:row>14</xdr:row>
      <xdr:rowOff>0</xdr:rowOff>
    </xdr:from>
    <xdr:to>
      <xdr:col>3</xdr:col>
      <xdr:colOff>390525</xdr:colOff>
      <xdr:row>14</xdr:row>
      <xdr:rowOff>190500</xdr:rowOff>
    </xdr:to>
    <xdr:sp macro="" textlink="">
      <xdr:nvSpPr>
        <xdr:cNvPr id="30434" name="Rectangle 34"/>
        <xdr:cNvSpPr>
          <a:spLocks noChangeArrowheads="1"/>
        </xdr:cNvSpPr>
      </xdr:nvSpPr>
      <xdr:spPr bwMode="auto">
        <a:xfrm>
          <a:off x="2505075" y="32004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247650</xdr:colOff>
      <xdr:row>13</xdr:row>
      <xdr:rowOff>0</xdr:rowOff>
    </xdr:from>
    <xdr:to>
      <xdr:col>5</xdr:col>
      <xdr:colOff>6408</xdr:colOff>
      <xdr:row>13</xdr:row>
      <xdr:rowOff>0</xdr:rowOff>
    </xdr:to>
    <xdr:sp macro="" textlink="">
      <xdr:nvSpPr>
        <xdr:cNvPr id="5156" name="Rectangle 36"/>
        <xdr:cNvSpPr>
          <a:spLocks noChangeArrowheads="1"/>
        </xdr:cNvSpPr>
      </xdr:nvSpPr>
      <xdr:spPr bwMode="auto">
        <a:xfrm>
          <a:off x="2828925" y="9525000"/>
          <a:ext cx="400050"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炒め</a:t>
          </a:r>
          <a:endParaRPr lang="ja-JP" altLang="en-US"/>
        </a:p>
      </xdr:txBody>
    </xdr:sp>
    <xdr:clientData/>
  </xdr:twoCellAnchor>
  <xdr:twoCellAnchor>
    <xdr:from>
      <xdr:col>6</xdr:col>
      <xdr:colOff>207645</xdr:colOff>
      <xdr:row>13</xdr:row>
      <xdr:rowOff>0</xdr:rowOff>
    </xdr:from>
    <xdr:to>
      <xdr:col>7</xdr:col>
      <xdr:colOff>43378</xdr:colOff>
      <xdr:row>13</xdr:row>
      <xdr:rowOff>0</xdr:rowOff>
    </xdr:to>
    <xdr:sp macro="" textlink="">
      <xdr:nvSpPr>
        <xdr:cNvPr id="5159" name="Rectangle 39"/>
        <xdr:cNvSpPr>
          <a:spLocks noChangeArrowheads="1"/>
        </xdr:cNvSpPr>
      </xdr:nvSpPr>
      <xdr:spPr bwMode="auto">
        <a:xfrm>
          <a:off x="4610100" y="9525000"/>
          <a:ext cx="495300"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26分</a:t>
          </a:r>
          <a:endParaRPr lang="ja-JP" altLang="en-US"/>
        </a:p>
      </xdr:txBody>
    </xdr:sp>
    <xdr:clientData/>
  </xdr:twoCellAnchor>
  <xdr:twoCellAnchor>
    <xdr:from>
      <xdr:col>4</xdr:col>
      <xdr:colOff>257175</xdr:colOff>
      <xdr:row>13</xdr:row>
      <xdr:rowOff>0</xdr:rowOff>
    </xdr:from>
    <xdr:to>
      <xdr:col>4</xdr:col>
      <xdr:colOff>257175</xdr:colOff>
      <xdr:row>13</xdr:row>
      <xdr:rowOff>0</xdr:rowOff>
    </xdr:to>
    <xdr:sp macro="" textlink="">
      <xdr:nvSpPr>
        <xdr:cNvPr id="30437" name="Line 42"/>
        <xdr:cNvSpPr>
          <a:spLocks noChangeShapeType="1"/>
        </xdr:cNvSpPr>
      </xdr:nvSpPr>
      <xdr:spPr bwMode="auto">
        <a:xfrm>
          <a:off x="327660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247650</xdr:colOff>
      <xdr:row>13</xdr:row>
      <xdr:rowOff>0</xdr:rowOff>
    </xdr:from>
    <xdr:to>
      <xdr:col>6</xdr:col>
      <xdr:colOff>592360</xdr:colOff>
      <xdr:row>13</xdr:row>
      <xdr:rowOff>0</xdr:rowOff>
    </xdr:to>
    <xdr:sp macro="" textlink="">
      <xdr:nvSpPr>
        <xdr:cNvPr id="5166" name="Rectangle 46"/>
        <xdr:cNvSpPr>
          <a:spLocks noChangeArrowheads="1"/>
        </xdr:cNvSpPr>
      </xdr:nvSpPr>
      <xdr:spPr bwMode="auto">
        <a:xfrm>
          <a:off x="4629150" y="9525000"/>
          <a:ext cx="323850"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30%</a:t>
          </a:r>
          <a:endParaRPr lang="ja-JP" altLang="en-US"/>
        </a:p>
      </xdr:txBody>
    </xdr:sp>
    <xdr:clientData/>
  </xdr:twoCellAnchor>
  <xdr:twoCellAnchor>
    <xdr:from>
      <xdr:col>5</xdr:col>
      <xdr:colOff>361950</xdr:colOff>
      <xdr:row>13</xdr:row>
      <xdr:rowOff>0</xdr:rowOff>
    </xdr:from>
    <xdr:to>
      <xdr:col>7</xdr:col>
      <xdr:colOff>392469</xdr:colOff>
      <xdr:row>13</xdr:row>
      <xdr:rowOff>0</xdr:rowOff>
    </xdr:to>
    <xdr:sp macro="" textlink="">
      <xdr:nvSpPr>
        <xdr:cNvPr id="5169" name="Rectangle 49"/>
        <xdr:cNvSpPr>
          <a:spLocks noChangeArrowheads="1"/>
        </xdr:cNvSpPr>
      </xdr:nvSpPr>
      <xdr:spPr bwMode="auto">
        <a:xfrm>
          <a:off x="4048125" y="9525000"/>
          <a:ext cx="14192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Hu</a:t>
          </a:r>
          <a:r>
            <a:rPr lang="ja-JP" altLang="en-US" sz="1000" b="0" i="0" u="none" strike="noStrike" baseline="-2500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 : 26(min)</a:t>
          </a:r>
          <a:endParaRPr lang="ja-JP" altLang="en-US"/>
        </a:p>
      </xdr:txBody>
    </xdr:sp>
    <xdr:clientData/>
  </xdr:twoCellAnchor>
  <xdr:twoCellAnchor>
    <xdr:from>
      <xdr:col>9</xdr:col>
      <xdr:colOff>0</xdr:colOff>
      <xdr:row>13</xdr:row>
      <xdr:rowOff>0</xdr:rowOff>
    </xdr:from>
    <xdr:to>
      <xdr:col>9</xdr:col>
      <xdr:colOff>0</xdr:colOff>
      <xdr:row>13</xdr:row>
      <xdr:rowOff>0</xdr:rowOff>
    </xdr:to>
    <xdr:sp macro="" textlink="">
      <xdr:nvSpPr>
        <xdr:cNvPr id="30440" name="Line 51"/>
        <xdr:cNvSpPr>
          <a:spLocks noChangeShapeType="1"/>
        </xdr:cNvSpPr>
      </xdr:nvSpPr>
      <xdr:spPr bwMode="auto">
        <a:xfrm>
          <a:off x="613410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514350</xdr:colOff>
      <xdr:row>13</xdr:row>
      <xdr:rowOff>0</xdr:rowOff>
    </xdr:from>
    <xdr:to>
      <xdr:col>7</xdr:col>
      <xdr:colOff>514350</xdr:colOff>
      <xdr:row>13</xdr:row>
      <xdr:rowOff>0</xdr:rowOff>
    </xdr:to>
    <xdr:sp macro="" textlink="">
      <xdr:nvSpPr>
        <xdr:cNvPr id="30441" name="Line 56"/>
        <xdr:cNvSpPr>
          <a:spLocks noChangeShapeType="1"/>
        </xdr:cNvSpPr>
      </xdr:nvSpPr>
      <xdr:spPr bwMode="auto">
        <a:xfrm>
          <a:off x="5438775"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1057275</xdr:colOff>
      <xdr:row>13</xdr:row>
      <xdr:rowOff>0</xdr:rowOff>
    </xdr:from>
    <xdr:to>
      <xdr:col>4</xdr:col>
      <xdr:colOff>581025</xdr:colOff>
      <xdr:row>13</xdr:row>
      <xdr:rowOff>0</xdr:rowOff>
    </xdr:to>
    <xdr:sp macro="" textlink="">
      <xdr:nvSpPr>
        <xdr:cNvPr id="30442" name="Line 57"/>
        <xdr:cNvSpPr>
          <a:spLocks noChangeShapeType="1"/>
        </xdr:cNvSpPr>
      </xdr:nvSpPr>
      <xdr:spPr bwMode="auto">
        <a:xfrm>
          <a:off x="360045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66675</xdr:colOff>
      <xdr:row>13</xdr:row>
      <xdr:rowOff>0</xdr:rowOff>
    </xdr:from>
    <xdr:to>
      <xdr:col>3</xdr:col>
      <xdr:colOff>66675</xdr:colOff>
      <xdr:row>13</xdr:row>
      <xdr:rowOff>0</xdr:rowOff>
    </xdr:to>
    <xdr:sp macro="" textlink="">
      <xdr:nvSpPr>
        <xdr:cNvPr id="30443" name="Line 58"/>
        <xdr:cNvSpPr>
          <a:spLocks noChangeShapeType="1"/>
        </xdr:cNvSpPr>
      </xdr:nvSpPr>
      <xdr:spPr bwMode="auto">
        <a:xfrm>
          <a:off x="2257425"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762000</xdr:colOff>
      <xdr:row>13</xdr:row>
      <xdr:rowOff>0</xdr:rowOff>
    </xdr:from>
    <xdr:to>
      <xdr:col>5</xdr:col>
      <xdr:colOff>47625</xdr:colOff>
      <xdr:row>13</xdr:row>
      <xdr:rowOff>0</xdr:rowOff>
    </xdr:to>
    <xdr:sp macro="" textlink="">
      <xdr:nvSpPr>
        <xdr:cNvPr id="30444" name="Rectangle 68"/>
        <xdr:cNvSpPr>
          <a:spLocks noChangeArrowheads="1"/>
        </xdr:cNvSpPr>
      </xdr:nvSpPr>
      <xdr:spPr bwMode="auto">
        <a:xfrm>
          <a:off x="3600450" y="3009900"/>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1905</xdr:colOff>
      <xdr:row>13</xdr:row>
      <xdr:rowOff>0</xdr:rowOff>
    </xdr:from>
    <xdr:to>
      <xdr:col>6</xdr:col>
      <xdr:colOff>590529</xdr:colOff>
      <xdr:row>13</xdr:row>
      <xdr:rowOff>0</xdr:rowOff>
    </xdr:to>
    <xdr:sp macro="" textlink="">
      <xdr:nvSpPr>
        <xdr:cNvPr id="5189" name="Rectangle 69"/>
        <xdr:cNvSpPr>
          <a:spLocks noChangeArrowheads="1"/>
        </xdr:cNvSpPr>
      </xdr:nvSpPr>
      <xdr:spPr bwMode="auto">
        <a:xfrm>
          <a:off x="3381375" y="9525000"/>
          <a:ext cx="15716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だし汁投入(常温)</a:t>
          </a:r>
          <a:endParaRPr lang="ja-JP" altLang="en-US"/>
        </a:p>
      </xdr:txBody>
    </xdr:sp>
    <xdr:clientData/>
  </xdr:twoCellAnchor>
  <xdr:twoCellAnchor>
    <xdr:from>
      <xdr:col>4</xdr:col>
      <xdr:colOff>676275</xdr:colOff>
      <xdr:row>13</xdr:row>
      <xdr:rowOff>0</xdr:rowOff>
    </xdr:from>
    <xdr:to>
      <xdr:col>4</xdr:col>
      <xdr:colOff>581025</xdr:colOff>
      <xdr:row>13</xdr:row>
      <xdr:rowOff>0</xdr:rowOff>
    </xdr:to>
    <xdr:sp macro="" textlink="">
      <xdr:nvSpPr>
        <xdr:cNvPr id="30446" name="Line 76"/>
        <xdr:cNvSpPr>
          <a:spLocks noChangeShapeType="1"/>
        </xdr:cNvSpPr>
      </xdr:nvSpPr>
      <xdr:spPr bwMode="auto">
        <a:xfrm>
          <a:off x="360045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219075</xdr:colOff>
      <xdr:row>10</xdr:row>
      <xdr:rowOff>0</xdr:rowOff>
    </xdr:from>
    <xdr:to>
      <xdr:col>5</xdr:col>
      <xdr:colOff>295275</xdr:colOff>
      <xdr:row>10</xdr:row>
      <xdr:rowOff>190500</xdr:rowOff>
    </xdr:to>
    <xdr:sp macro="" textlink="">
      <xdr:nvSpPr>
        <xdr:cNvPr id="30447" name="Rectangle 113"/>
        <xdr:cNvSpPr>
          <a:spLocks noChangeArrowheads="1"/>
        </xdr:cNvSpPr>
      </xdr:nvSpPr>
      <xdr:spPr bwMode="auto">
        <a:xfrm>
          <a:off x="3819525" y="23145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546735</xdr:colOff>
      <xdr:row>13</xdr:row>
      <xdr:rowOff>0</xdr:rowOff>
    </xdr:from>
    <xdr:to>
      <xdr:col>9</xdr:col>
      <xdr:colOff>381540</xdr:colOff>
      <xdr:row>13</xdr:row>
      <xdr:rowOff>0</xdr:rowOff>
    </xdr:to>
    <xdr:sp macro="" textlink="">
      <xdr:nvSpPr>
        <xdr:cNvPr id="2" name="Rectangle 40"/>
        <xdr:cNvSpPr>
          <a:spLocks noChangeArrowheads="1"/>
        </xdr:cNvSpPr>
      </xdr:nvSpPr>
      <xdr:spPr bwMode="auto">
        <a:xfrm>
          <a:off x="5638800" y="8810625"/>
          <a:ext cx="10763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煮込み(余熱)</a:t>
          </a:r>
          <a:endParaRPr lang="ja-JP" altLang="en-US" sz="1100" b="0" i="0" u="none" strike="noStrike" baseline="0">
            <a:solidFill>
              <a:srgbClr val="000000"/>
            </a:solidFill>
            <a:latin typeface="ＭＳ ゴシック"/>
            <a:ea typeface="ＭＳ ゴシック"/>
          </a:endParaRPr>
        </a:p>
        <a:p>
          <a:pPr algn="l" rtl="0">
            <a:defRPr sz="1000"/>
          </a:pPr>
          <a:endParaRPr lang="ja-JP" altLang="en-US"/>
        </a:p>
      </xdr:txBody>
    </xdr:sp>
    <xdr:clientData/>
  </xdr:twoCellAnchor>
  <xdr:twoCellAnchor editAs="oneCell">
    <xdr:from>
      <xdr:col>3</xdr:col>
      <xdr:colOff>314325</xdr:colOff>
      <xdr:row>14</xdr:row>
      <xdr:rowOff>0</xdr:rowOff>
    </xdr:from>
    <xdr:to>
      <xdr:col>3</xdr:col>
      <xdr:colOff>390525</xdr:colOff>
      <xdr:row>14</xdr:row>
      <xdr:rowOff>190500</xdr:rowOff>
    </xdr:to>
    <xdr:sp macro="" textlink="">
      <xdr:nvSpPr>
        <xdr:cNvPr id="30449" name="Rectangle 34"/>
        <xdr:cNvSpPr>
          <a:spLocks noChangeArrowheads="1"/>
        </xdr:cNvSpPr>
      </xdr:nvSpPr>
      <xdr:spPr bwMode="auto">
        <a:xfrm>
          <a:off x="2505075" y="32004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247650</xdr:colOff>
      <xdr:row>13</xdr:row>
      <xdr:rowOff>0</xdr:rowOff>
    </xdr:from>
    <xdr:to>
      <xdr:col>5</xdr:col>
      <xdr:colOff>6408</xdr:colOff>
      <xdr:row>13</xdr:row>
      <xdr:rowOff>0</xdr:rowOff>
    </xdr:to>
    <xdr:sp macro="" textlink="">
      <xdr:nvSpPr>
        <xdr:cNvPr id="3" name="Rectangle 36"/>
        <xdr:cNvSpPr>
          <a:spLocks noChangeArrowheads="1"/>
        </xdr:cNvSpPr>
      </xdr:nvSpPr>
      <xdr:spPr bwMode="auto">
        <a:xfrm>
          <a:off x="2828925" y="9525000"/>
          <a:ext cx="400050"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炒め</a:t>
          </a:r>
          <a:endParaRPr lang="ja-JP" altLang="en-US"/>
        </a:p>
      </xdr:txBody>
    </xdr:sp>
    <xdr:clientData/>
  </xdr:twoCellAnchor>
  <xdr:twoCellAnchor>
    <xdr:from>
      <xdr:col>6</xdr:col>
      <xdr:colOff>207645</xdr:colOff>
      <xdr:row>13</xdr:row>
      <xdr:rowOff>0</xdr:rowOff>
    </xdr:from>
    <xdr:to>
      <xdr:col>7</xdr:col>
      <xdr:colOff>43378</xdr:colOff>
      <xdr:row>13</xdr:row>
      <xdr:rowOff>0</xdr:rowOff>
    </xdr:to>
    <xdr:sp macro="" textlink="">
      <xdr:nvSpPr>
        <xdr:cNvPr id="4" name="Rectangle 39"/>
        <xdr:cNvSpPr>
          <a:spLocks noChangeArrowheads="1"/>
        </xdr:cNvSpPr>
      </xdr:nvSpPr>
      <xdr:spPr bwMode="auto">
        <a:xfrm>
          <a:off x="4610100" y="9525000"/>
          <a:ext cx="495300"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26分</a:t>
          </a:r>
          <a:endParaRPr lang="ja-JP" altLang="en-US"/>
        </a:p>
      </xdr:txBody>
    </xdr:sp>
    <xdr:clientData/>
  </xdr:twoCellAnchor>
  <xdr:twoCellAnchor>
    <xdr:from>
      <xdr:col>4</xdr:col>
      <xdr:colOff>257175</xdr:colOff>
      <xdr:row>13</xdr:row>
      <xdr:rowOff>0</xdr:rowOff>
    </xdr:from>
    <xdr:to>
      <xdr:col>4</xdr:col>
      <xdr:colOff>257175</xdr:colOff>
      <xdr:row>13</xdr:row>
      <xdr:rowOff>0</xdr:rowOff>
    </xdr:to>
    <xdr:sp macro="" textlink="">
      <xdr:nvSpPr>
        <xdr:cNvPr id="30452" name="Line 42"/>
        <xdr:cNvSpPr>
          <a:spLocks noChangeShapeType="1"/>
        </xdr:cNvSpPr>
      </xdr:nvSpPr>
      <xdr:spPr bwMode="auto">
        <a:xfrm>
          <a:off x="327660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247650</xdr:colOff>
      <xdr:row>13</xdr:row>
      <xdr:rowOff>0</xdr:rowOff>
    </xdr:from>
    <xdr:to>
      <xdr:col>6</xdr:col>
      <xdr:colOff>592360</xdr:colOff>
      <xdr:row>13</xdr:row>
      <xdr:rowOff>0</xdr:rowOff>
    </xdr:to>
    <xdr:sp macro="" textlink="">
      <xdr:nvSpPr>
        <xdr:cNvPr id="5" name="Rectangle 46"/>
        <xdr:cNvSpPr>
          <a:spLocks noChangeArrowheads="1"/>
        </xdr:cNvSpPr>
      </xdr:nvSpPr>
      <xdr:spPr bwMode="auto">
        <a:xfrm>
          <a:off x="4629150" y="9525000"/>
          <a:ext cx="323850"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30%</a:t>
          </a:r>
          <a:endParaRPr lang="ja-JP" altLang="en-US"/>
        </a:p>
      </xdr:txBody>
    </xdr:sp>
    <xdr:clientData/>
  </xdr:twoCellAnchor>
  <xdr:twoCellAnchor>
    <xdr:from>
      <xdr:col>5</xdr:col>
      <xdr:colOff>361950</xdr:colOff>
      <xdr:row>13</xdr:row>
      <xdr:rowOff>0</xdr:rowOff>
    </xdr:from>
    <xdr:to>
      <xdr:col>7</xdr:col>
      <xdr:colOff>392469</xdr:colOff>
      <xdr:row>13</xdr:row>
      <xdr:rowOff>0</xdr:rowOff>
    </xdr:to>
    <xdr:sp macro="" textlink="">
      <xdr:nvSpPr>
        <xdr:cNvPr id="6" name="Rectangle 49"/>
        <xdr:cNvSpPr>
          <a:spLocks noChangeArrowheads="1"/>
        </xdr:cNvSpPr>
      </xdr:nvSpPr>
      <xdr:spPr bwMode="auto">
        <a:xfrm>
          <a:off x="4048125" y="9525000"/>
          <a:ext cx="14192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Hu</a:t>
          </a:r>
          <a:r>
            <a:rPr lang="ja-JP" altLang="en-US" sz="1000" b="0" i="0" u="none" strike="noStrike" baseline="-2500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 : 26(min)</a:t>
          </a:r>
          <a:endParaRPr lang="ja-JP" altLang="en-US"/>
        </a:p>
      </xdr:txBody>
    </xdr:sp>
    <xdr:clientData/>
  </xdr:twoCellAnchor>
  <xdr:twoCellAnchor>
    <xdr:from>
      <xdr:col>7</xdr:col>
      <xdr:colOff>514350</xdr:colOff>
      <xdr:row>13</xdr:row>
      <xdr:rowOff>0</xdr:rowOff>
    </xdr:from>
    <xdr:to>
      <xdr:col>7</xdr:col>
      <xdr:colOff>514350</xdr:colOff>
      <xdr:row>13</xdr:row>
      <xdr:rowOff>0</xdr:rowOff>
    </xdr:to>
    <xdr:sp macro="" textlink="">
      <xdr:nvSpPr>
        <xdr:cNvPr id="30455" name="Line 56"/>
        <xdr:cNvSpPr>
          <a:spLocks noChangeShapeType="1"/>
        </xdr:cNvSpPr>
      </xdr:nvSpPr>
      <xdr:spPr bwMode="auto">
        <a:xfrm>
          <a:off x="5438775"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1057275</xdr:colOff>
      <xdr:row>13</xdr:row>
      <xdr:rowOff>0</xdr:rowOff>
    </xdr:from>
    <xdr:to>
      <xdr:col>4</xdr:col>
      <xdr:colOff>581025</xdr:colOff>
      <xdr:row>13</xdr:row>
      <xdr:rowOff>0</xdr:rowOff>
    </xdr:to>
    <xdr:sp macro="" textlink="">
      <xdr:nvSpPr>
        <xdr:cNvPr id="30456" name="Line 57"/>
        <xdr:cNvSpPr>
          <a:spLocks noChangeShapeType="1"/>
        </xdr:cNvSpPr>
      </xdr:nvSpPr>
      <xdr:spPr bwMode="auto">
        <a:xfrm>
          <a:off x="360045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66675</xdr:colOff>
      <xdr:row>13</xdr:row>
      <xdr:rowOff>0</xdr:rowOff>
    </xdr:from>
    <xdr:to>
      <xdr:col>3</xdr:col>
      <xdr:colOff>66675</xdr:colOff>
      <xdr:row>13</xdr:row>
      <xdr:rowOff>0</xdr:rowOff>
    </xdr:to>
    <xdr:sp macro="" textlink="">
      <xdr:nvSpPr>
        <xdr:cNvPr id="30457" name="Line 58"/>
        <xdr:cNvSpPr>
          <a:spLocks noChangeShapeType="1"/>
        </xdr:cNvSpPr>
      </xdr:nvSpPr>
      <xdr:spPr bwMode="auto">
        <a:xfrm>
          <a:off x="2257425"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762000</xdr:colOff>
      <xdr:row>13</xdr:row>
      <xdr:rowOff>0</xdr:rowOff>
    </xdr:from>
    <xdr:to>
      <xdr:col>5</xdr:col>
      <xdr:colOff>47625</xdr:colOff>
      <xdr:row>13</xdr:row>
      <xdr:rowOff>0</xdr:rowOff>
    </xdr:to>
    <xdr:sp macro="" textlink="">
      <xdr:nvSpPr>
        <xdr:cNvPr id="30458" name="Rectangle 68"/>
        <xdr:cNvSpPr>
          <a:spLocks noChangeArrowheads="1"/>
        </xdr:cNvSpPr>
      </xdr:nvSpPr>
      <xdr:spPr bwMode="auto">
        <a:xfrm>
          <a:off x="3600450" y="3009900"/>
          <a:ext cx="4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1905</xdr:colOff>
      <xdr:row>13</xdr:row>
      <xdr:rowOff>0</xdr:rowOff>
    </xdr:from>
    <xdr:to>
      <xdr:col>6</xdr:col>
      <xdr:colOff>590529</xdr:colOff>
      <xdr:row>13</xdr:row>
      <xdr:rowOff>0</xdr:rowOff>
    </xdr:to>
    <xdr:sp macro="" textlink="">
      <xdr:nvSpPr>
        <xdr:cNvPr id="7" name="Rectangle 69"/>
        <xdr:cNvSpPr>
          <a:spLocks noChangeArrowheads="1"/>
        </xdr:cNvSpPr>
      </xdr:nvSpPr>
      <xdr:spPr bwMode="auto">
        <a:xfrm>
          <a:off x="3381375" y="9525000"/>
          <a:ext cx="15716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だし汁投入(常温)</a:t>
          </a:r>
          <a:endParaRPr lang="ja-JP" altLang="en-US"/>
        </a:p>
      </xdr:txBody>
    </xdr:sp>
    <xdr:clientData/>
  </xdr:twoCellAnchor>
  <xdr:twoCellAnchor>
    <xdr:from>
      <xdr:col>4</xdr:col>
      <xdr:colOff>676275</xdr:colOff>
      <xdr:row>13</xdr:row>
      <xdr:rowOff>0</xdr:rowOff>
    </xdr:from>
    <xdr:to>
      <xdr:col>4</xdr:col>
      <xdr:colOff>581025</xdr:colOff>
      <xdr:row>13</xdr:row>
      <xdr:rowOff>0</xdr:rowOff>
    </xdr:to>
    <xdr:sp macro="" textlink="">
      <xdr:nvSpPr>
        <xdr:cNvPr id="30460" name="Line 76"/>
        <xdr:cNvSpPr>
          <a:spLocks noChangeShapeType="1"/>
        </xdr:cNvSpPr>
      </xdr:nvSpPr>
      <xdr:spPr bwMode="auto">
        <a:xfrm>
          <a:off x="3600450" y="300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24</xdr:row>
      <xdr:rowOff>0</xdr:rowOff>
    </xdr:from>
    <xdr:to>
      <xdr:col>13</xdr:col>
      <xdr:colOff>76200</xdr:colOff>
      <xdr:row>25</xdr:row>
      <xdr:rowOff>95250</xdr:rowOff>
    </xdr:to>
    <xdr:sp macro="" textlink="">
      <xdr:nvSpPr>
        <xdr:cNvPr id="30461" name="Rectangle 34"/>
        <xdr:cNvSpPr>
          <a:spLocks noChangeArrowheads="1"/>
        </xdr:cNvSpPr>
      </xdr:nvSpPr>
      <xdr:spPr bwMode="auto">
        <a:xfrm>
          <a:off x="7219950" y="52863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526256</xdr:colOff>
      <xdr:row>7</xdr:row>
      <xdr:rowOff>254198</xdr:rowOff>
    </xdr:from>
    <xdr:ext cx="914400" cy="275909"/>
    <mc:AlternateContent xmlns:mc="http://schemas.openxmlformats.org/markup-compatibility/2006" xmlns:a14="http://schemas.microsoft.com/office/drawing/2010/main">
      <mc:Choice Requires="a14">
        <xdr:sp macro="" textlink="">
          <xdr:nvSpPr>
            <xdr:cNvPr id="8" name="テキスト ボックス 7"/>
            <xdr:cNvSpPr txBox="1"/>
          </xdr:nvSpPr>
          <xdr:spPr>
            <a:xfrm>
              <a:off x="1326356" y="1968698"/>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sub>
                    </m:sSub>
                  </m:oMath>
                </m:oMathPara>
              </a14:m>
              <a:endParaRPr kumimoji="1" lang="ja-JP" altLang="en-US" sz="1100"/>
            </a:p>
          </xdr:txBody>
        </xdr:sp>
      </mc:Choice>
      <mc:Fallback xmlns="">
        <xdr:sp macro="" textlink="">
          <xdr:nvSpPr>
            <xdr:cNvPr id="8" name="テキスト ボックス 7"/>
            <xdr:cNvSpPr txBox="1"/>
          </xdr:nvSpPr>
          <xdr:spPr>
            <a:xfrm>
              <a:off x="1326356" y="1968698"/>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endParaRPr kumimoji="1" lang="ja-JP" altLang="en-US" sz="1100"/>
            </a:p>
          </xdr:txBody>
        </xdr:sp>
      </mc:Fallback>
    </mc:AlternateContent>
    <xdr:clientData/>
  </xdr:oneCellAnchor>
  <xdr:oneCellAnchor>
    <xdr:from>
      <xdr:col>1</xdr:col>
      <xdr:colOff>559594</xdr:colOff>
      <xdr:row>19</xdr:row>
      <xdr:rowOff>147042</xdr:rowOff>
    </xdr:from>
    <xdr:ext cx="1166813" cy="275909"/>
    <mc:AlternateContent xmlns:mc="http://schemas.openxmlformats.org/markup-compatibility/2006" xmlns:a14="http://schemas.microsoft.com/office/drawing/2010/main">
      <mc:Choice Requires="a14">
        <xdr:sp macro="" textlink="">
          <xdr:nvSpPr>
            <xdr:cNvPr id="9" name="テキスト ボックス 8"/>
            <xdr:cNvSpPr txBox="1"/>
          </xdr:nvSpPr>
          <xdr:spPr>
            <a:xfrm>
              <a:off x="1359694" y="4490442"/>
              <a:ext cx="1166813"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dN</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a:solidFill>
                              <a:schemeClr val="tx1"/>
                            </a:solidFill>
                            <a:effectLst/>
                            <a:latin typeface="Cambria Math"/>
                            <a:ea typeface="+mn-ea"/>
                            <a:cs typeface="+mn-cs"/>
                          </a:rPr>
                          <m:t>d</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oMath>
                </m:oMathPara>
              </a14:m>
              <a:endParaRPr kumimoji="1" lang="ja-JP" altLang="en-US" sz="1100"/>
            </a:p>
          </xdr:txBody>
        </xdr:sp>
      </mc:Choice>
      <mc:Fallback xmlns="">
        <xdr:sp macro="" textlink="">
          <xdr:nvSpPr>
            <xdr:cNvPr id="9" name="テキスト ボックス 8"/>
            <xdr:cNvSpPr txBox="1"/>
          </xdr:nvSpPr>
          <xdr:spPr>
            <a:xfrm>
              <a:off x="1359694" y="4490442"/>
              <a:ext cx="1166813"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dN=𝑛</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endParaRPr kumimoji="1" lang="ja-JP" altLang="en-US" sz="11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5.emf"/><Relationship Id="rId4" Type="http://schemas.openxmlformats.org/officeDocument/2006/relationships/oleObject" Target="../embeddings/Microsoft_Excel_97-2003_Worksheet1.xls"/></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8"/>
  <sheetViews>
    <sheetView tabSelected="1" view="pageBreakPreview" zoomScaleNormal="100" zoomScaleSheetLayoutView="100" workbookViewId="0">
      <selection activeCell="A3" sqref="A3:A4"/>
    </sheetView>
  </sheetViews>
  <sheetFormatPr defaultRowHeight="13.5"/>
  <cols>
    <col min="1" max="1" width="13.625" style="6" customWidth="1"/>
    <col min="2" max="2" width="12.5" style="6" customWidth="1"/>
    <col min="3" max="3" width="9.125" style="6" customWidth="1"/>
    <col min="4" max="4" width="6.5" style="6" customWidth="1"/>
    <col min="5" max="5" width="6.375" style="6" customWidth="1"/>
    <col min="6" max="6" width="7.375" style="6" customWidth="1"/>
    <col min="7" max="7" width="10.5" style="6" customWidth="1"/>
    <col min="8" max="8" width="7" style="6" customWidth="1"/>
    <col min="9" max="9" width="8.375" style="6" customWidth="1"/>
    <col min="10" max="10" width="8.125" style="6" customWidth="1"/>
    <col min="11" max="11" width="3.5" style="6" customWidth="1"/>
    <col min="12" max="12" width="14" style="6" customWidth="1"/>
    <col min="13" max="13" width="7.875" style="6" customWidth="1"/>
    <col min="14" max="14" width="3" style="6" customWidth="1"/>
    <col min="15" max="15" width="6.625" style="6" customWidth="1"/>
    <col min="16" max="16" width="12.875" style="6" customWidth="1"/>
    <col min="17" max="16384" width="9" style="6"/>
  </cols>
  <sheetData>
    <row r="1" spans="1:14" ht="15" customHeight="1" thickBot="1">
      <c r="A1" s="1"/>
      <c r="B1" s="1"/>
      <c r="C1" s="1"/>
      <c r="D1" s="1"/>
      <c r="E1" s="1"/>
      <c r="F1" s="349"/>
      <c r="G1" s="557"/>
      <c r="H1" s="349"/>
      <c r="I1" s="360"/>
      <c r="J1" s="360"/>
    </row>
    <row r="2" spans="1:14" ht="18.75" customHeight="1" thickTop="1" thickBot="1">
      <c r="A2" s="554" t="s">
        <v>264</v>
      </c>
      <c r="B2" s="555"/>
      <c r="C2" s="555"/>
      <c r="D2" s="555"/>
      <c r="E2" s="555"/>
      <c r="F2" s="555"/>
      <c r="G2" s="555"/>
      <c r="H2" s="555"/>
      <c r="I2" s="555"/>
      <c r="J2" s="556"/>
    </row>
    <row r="3" spans="1:14" ht="20.100000000000001" customHeight="1" thickTop="1">
      <c r="A3" s="395" t="s">
        <v>14</v>
      </c>
      <c r="B3" s="361" t="s">
        <v>208</v>
      </c>
      <c r="C3" s="362"/>
      <c r="D3" s="362"/>
      <c r="E3" s="362"/>
      <c r="F3" s="362"/>
      <c r="G3" s="363"/>
      <c r="H3" s="7" t="s">
        <v>212</v>
      </c>
      <c r="I3" s="380"/>
      <c r="J3" s="381"/>
    </row>
    <row r="4" spans="1:14" ht="20.100000000000001" customHeight="1">
      <c r="A4" s="396"/>
      <c r="B4" s="364"/>
      <c r="C4" s="365"/>
      <c r="D4" s="365"/>
      <c r="E4" s="365"/>
      <c r="F4" s="365"/>
      <c r="G4" s="366"/>
      <c r="H4" s="8" t="s">
        <v>21</v>
      </c>
      <c r="I4" s="382"/>
      <c r="J4" s="383"/>
    </row>
    <row r="5" spans="1:14" ht="27" customHeight="1">
      <c r="A5" s="9" t="s">
        <v>15</v>
      </c>
      <c r="B5" s="440"/>
      <c r="C5" s="441"/>
      <c r="D5" s="441"/>
      <c r="E5" s="442"/>
      <c r="F5" s="424" t="s">
        <v>3</v>
      </c>
      <c r="G5" s="386"/>
      <c r="H5" s="387"/>
      <c r="I5" s="387"/>
      <c r="J5" s="388"/>
      <c r="L5" s="10"/>
    </row>
    <row r="6" spans="1:14" ht="27" customHeight="1" thickBot="1">
      <c r="A6" s="11" t="s">
        <v>2</v>
      </c>
      <c r="B6" s="392"/>
      <c r="C6" s="393"/>
      <c r="D6" s="393"/>
      <c r="E6" s="394"/>
      <c r="F6" s="425"/>
      <c r="G6" s="389"/>
      <c r="H6" s="390"/>
      <c r="I6" s="390"/>
      <c r="J6" s="391"/>
      <c r="L6" s="10"/>
    </row>
    <row r="7" spans="1:14" s="1" customFormat="1" ht="27" customHeight="1">
      <c r="A7" s="294" t="s">
        <v>8</v>
      </c>
      <c r="B7" s="384"/>
      <c r="C7" s="385"/>
      <c r="D7" s="385"/>
      <c r="E7" s="385"/>
      <c r="F7" s="367" t="s">
        <v>22</v>
      </c>
      <c r="G7" s="374"/>
      <c r="H7" s="375"/>
      <c r="I7" s="375"/>
      <c r="J7" s="376"/>
    </row>
    <row r="8" spans="1:14" s="1" customFormat="1" ht="20.100000000000001" customHeight="1">
      <c r="A8" s="295" t="s">
        <v>23</v>
      </c>
      <c r="B8" s="2"/>
      <c r="C8" s="225" t="s">
        <v>73</v>
      </c>
      <c r="D8" s="369"/>
      <c r="E8" s="370"/>
      <c r="F8" s="368"/>
      <c r="G8" s="377"/>
      <c r="H8" s="378"/>
      <c r="I8" s="378"/>
      <c r="J8" s="379"/>
    </row>
    <row r="9" spans="1:14" s="1" customFormat="1" ht="39" customHeight="1">
      <c r="A9" s="335" t="s">
        <v>24</v>
      </c>
      <c r="B9" s="404"/>
      <c r="C9" s="405"/>
      <c r="D9" s="405"/>
      <c r="E9" s="405"/>
      <c r="F9" s="405"/>
      <c r="G9" s="405"/>
      <c r="H9" s="405"/>
      <c r="I9" s="405"/>
      <c r="J9" s="406"/>
    </row>
    <row r="10" spans="1:14" ht="20.100000000000001" customHeight="1">
      <c r="A10" s="419" t="s">
        <v>11</v>
      </c>
      <c r="B10" s="336" t="s">
        <v>145</v>
      </c>
      <c r="C10" s="277"/>
      <c r="D10" s="278" t="s">
        <v>76</v>
      </c>
      <c r="E10" s="279"/>
      <c r="F10" s="278" t="s">
        <v>25</v>
      </c>
      <c r="G10" s="279"/>
      <c r="H10" s="280" t="s">
        <v>28</v>
      </c>
      <c r="I10" s="281" t="s">
        <v>17</v>
      </c>
      <c r="J10" s="282"/>
    </row>
    <row r="11" spans="1:14" ht="20.100000000000001" customHeight="1">
      <c r="A11" s="419"/>
      <c r="B11" s="12" t="s">
        <v>9</v>
      </c>
      <c r="C11" s="413"/>
      <c r="D11" s="414"/>
      <c r="E11" s="415"/>
      <c r="F11" s="409" t="s">
        <v>147</v>
      </c>
      <c r="G11" s="409"/>
      <c r="H11" s="417"/>
      <c r="I11" s="418"/>
      <c r="J11" s="13" t="s">
        <v>146</v>
      </c>
    </row>
    <row r="12" spans="1:14" ht="20.100000000000001" customHeight="1" thickBot="1">
      <c r="A12" s="420"/>
      <c r="B12" s="337" t="s">
        <v>10</v>
      </c>
      <c r="C12" s="421" t="s">
        <v>26</v>
      </c>
      <c r="D12" s="422"/>
      <c r="E12" s="423"/>
      <c r="F12" s="416" t="s">
        <v>27</v>
      </c>
      <c r="G12" s="416"/>
      <c r="H12" s="410"/>
      <c r="I12" s="411"/>
      <c r="J12" s="412"/>
      <c r="L12" s="6" t="s">
        <v>26</v>
      </c>
      <c r="M12" s="6" t="s">
        <v>149</v>
      </c>
      <c r="N12" s="6" t="s">
        <v>148</v>
      </c>
    </row>
    <row r="13" spans="1:14" ht="7.5" customHeight="1" thickBot="1">
      <c r="A13" s="217"/>
      <c r="B13" s="218"/>
      <c r="C13" s="219"/>
      <c r="D13" s="216"/>
      <c r="E13" s="216"/>
      <c r="F13" s="216"/>
      <c r="G13" s="216"/>
      <c r="H13" s="216"/>
      <c r="I13" s="216"/>
      <c r="J13" s="216"/>
    </row>
    <row r="14" spans="1:14" ht="15" customHeight="1">
      <c r="A14" s="454" t="s">
        <v>265</v>
      </c>
      <c r="B14" s="432" t="s">
        <v>180</v>
      </c>
      <c r="C14" s="433"/>
      <c r="D14" s="433"/>
      <c r="E14" s="434"/>
      <c r="F14" s="438" t="s">
        <v>210</v>
      </c>
      <c r="G14" s="400" t="str">
        <f>IF(AND('1.定格消費電力'!G23&lt;&gt;"",'1.定格消費電力'!G23&lt;='1.定格消費電力'!D25,'1.定格消費電力'!G23&gt;='1.定格消費電力'!E25,'1.定格消費電力'!G21&lt;&gt;""),'1.定格消費電力'!G21,"")</f>
        <v/>
      </c>
      <c r="H14" s="407" t="s">
        <v>51</v>
      </c>
      <c r="I14" s="450" t="s">
        <v>199</v>
      </c>
      <c r="J14" s="451"/>
    </row>
    <row r="15" spans="1:14" ht="15" customHeight="1">
      <c r="A15" s="455"/>
      <c r="B15" s="435"/>
      <c r="C15" s="436"/>
      <c r="D15" s="436"/>
      <c r="E15" s="437"/>
      <c r="F15" s="439"/>
      <c r="G15" s="401"/>
      <c r="H15" s="408"/>
      <c r="I15" s="272">
        <f>+'1.定格消費電力'!D25</f>
        <v>5</v>
      </c>
      <c r="J15" s="273">
        <f>+'1.定格消費電力'!E25</f>
        <v>-10</v>
      </c>
    </row>
    <row r="16" spans="1:14" ht="30" customHeight="1">
      <c r="A16" s="455"/>
      <c r="B16" s="402" t="s">
        <v>168</v>
      </c>
      <c r="C16" s="399" t="s">
        <v>196</v>
      </c>
      <c r="D16" s="399"/>
      <c r="E16" s="399"/>
      <c r="F16" s="268" t="s">
        <v>95</v>
      </c>
      <c r="G16" s="25" t="str">
        <f>'2.熱効率'!$G$25</f>
        <v/>
      </c>
      <c r="H16" s="220" t="s">
        <v>12</v>
      </c>
      <c r="I16" s="446"/>
      <c r="J16" s="447"/>
    </row>
    <row r="17" spans="1:13" ht="30" customHeight="1">
      <c r="A17" s="455"/>
      <c r="B17" s="403"/>
      <c r="C17" s="399" t="s">
        <v>197</v>
      </c>
      <c r="D17" s="399"/>
      <c r="E17" s="399"/>
      <c r="F17" s="268" t="s">
        <v>198</v>
      </c>
      <c r="G17" s="25" t="str">
        <f>'2.熱効率'!$G$74</f>
        <v/>
      </c>
      <c r="H17" s="220" t="s">
        <v>12</v>
      </c>
      <c r="I17" s="446"/>
      <c r="J17" s="447"/>
    </row>
    <row r="18" spans="1:13" ht="30" customHeight="1">
      <c r="A18" s="455"/>
      <c r="B18" s="426" t="s">
        <v>169</v>
      </c>
      <c r="C18" s="456"/>
      <c r="D18" s="456"/>
      <c r="E18" s="457"/>
      <c r="F18" s="17" t="s">
        <v>33</v>
      </c>
      <c r="G18" s="18" t="str">
        <f>'3.立上り性能'!$G$22</f>
        <v/>
      </c>
      <c r="H18" s="338" t="s">
        <v>122</v>
      </c>
      <c r="I18" s="452" t="s">
        <v>206</v>
      </c>
      <c r="J18" s="453"/>
    </row>
    <row r="19" spans="1:13" ht="30" customHeight="1">
      <c r="A19" s="455"/>
      <c r="B19" s="426" t="s">
        <v>170</v>
      </c>
      <c r="C19" s="427"/>
      <c r="D19" s="427"/>
      <c r="E19" s="428"/>
      <c r="F19" s="17" t="s">
        <v>171</v>
      </c>
      <c r="G19" s="19" t="str">
        <f>+'4.調理能力'!G96</f>
        <v/>
      </c>
      <c r="H19" s="338" t="s">
        <v>69</v>
      </c>
      <c r="I19" s="462" t="s">
        <v>59</v>
      </c>
      <c r="J19" s="463"/>
    </row>
    <row r="20" spans="1:13" ht="30" customHeight="1">
      <c r="A20" s="455"/>
      <c r="B20" s="429"/>
      <c r="C20" s="430"/>
      <c r="D20" s="430"/>
      <c r="E20" s="431"/>
      <c r="F20" s="20" t="s">
        <v>120</v>
      </c>
      <c r="G20" s="18" t="str">
        <f>+'4.調理能力'!G94</f>
        <v/>
      </c>
      <c r="H20" s="21" t="s">
        <v>121</v>
      </c>
      <c r="I20" s="458" t="str">
        <f>+G19</f>
        <v/>
      </c>
      <c r="J20" s="459"/>
    </row>
    <row r="21" spans="1:13" ht="18.75" customHeight="1">
      <c r="A21" s="455"/>
      <c r="B21" s="464" t="s">
        <v>172</v>
      </c>
      <c r="C21" s="460" t="s">
        <v>46</v>
      </c>
      <c r="D21" s="464"/>
      <c r="E21" s="464"/>
      <c r="F21" s="276" t="s">
        <v>55</v>
      </c>
      <c r="G21" s="274"/>
      <c r="H21" s="274"/>
      <c r="I21" s="274"/>
      <c r="J21" s="275"/>
    </row>
    <row r="22" spans="1:13" ht="30" customHeight="1">
      <c r="A22" s="455"/>
      <c r="B22" s="464"/>
      <c r="C22" s="460" t="s">
        <v>57</v>
      </c>
      <c r="D22" s="461"/>
      <c r="E22" s="461"/>
      <c r="F22" s="296" t="s">
        <v>221</v>
      </c>
      <c r="G22" s="22" t="str">
        <f>+'5.消費電力量 '!G13</f>
        <v/>
      </c>
      <c r="H22" s="23" t="s">
        <v>18</v>
      </c>
      <c r="I22" s="397"/>
      <c r="J22" s="398"/>
    </row>
    <row r="23" spans="1:13" ht="18.75" customHeight="1">
      <c r="A23" s="455"/>
      <c r="B23" s="464"/>
      <c r="C23" s="460" t="s">
        <v>58</v>
      </c>
      <c r="D23" s="464"/>
      <c r="E23" s="464"/>
      <c r="F23" s="276" t="s">
        <v>55</v>
      </c>
      <c r="G23" s="274"/>
      <c r="H23" s="274"/>
      <c r="I23" s="274"/>
      <c r="J23" s="275"/>
    </row>
    <row r="24" spans="1:13" ht="30" customHeight="1" thickBot="1">
      <c r="A24" s="455"/>
      <c r="B24" s="464"/>
      <c r="C24" s="465" t="s">
        <v>218</v>
      </c>
      <c r="D24" s="466"/>
      <c r="E24" s="467"/>
      <c r="F24" s="24" t="s">
        <v>222</v>
      </c>
      <c r="G24" s="25" t="str">
        <f>+'5.消費電力量 '!H26</f>
        <v/>
      </c>
      <c r="H24" s="23" t="s">
        <v>166</v>
      </c>
      <c r="I24" s="448" t="str">
        <f>"調理回数 "&amp;TEXT(+'5.消費電力量 '!H24,"0")&amp;"回/日"</f>
        <v>調理回数 1回/日</v>
      </c>
      <c r="J24" s="449"/>
      <c r="M24" s="6">
        <f>+'5.消費電力量 '!H24</f>
        <v>1</v>
      </c>
    </row>
    <row r="25" spans="1:13" s="1" customFormat="1" ht="15" customHeight="1">
      <c r="A25" s="443" t="s">
        <v>207</v>
      </c>
      <c r="B25" s="283"/>
      <c r="C25" s="284"/>
      <c r="D25" s="284"/>
      <c r="E25" s="284"/>
      <c r="F25" s="284"/>
      <c r="G25" s="284"/>
      <c r="H25" s="284"/>
      <c r="I25" s="284"/>
      <c r="J25" s="285"/>
    </row>
    <row r="26" spans="1:13" s="1" customFormat="1" ht="15" customHeight="1">
      <c r="A26" s="444"/>
      <c r="B26" s="286"/>
      <c r="C26" s="287"/>
      <c r="D26" s="287"/>
      <c r="E26" s="287"/>
      <c r="F26" s="287"/>
      <c r="G26" s="287"/>
      <c r="H26" s="287"/>
      <c r="I26" s="287"/>
      <c r="J26" s="288"/>
    </row>
    <row r="27" spans="1:13" s="1" customFormat="1" ht="15" customHeight="1">
      <c r="A27" s="444"/>
      <c r="B27" s="286"/>
      <c r="C27" s="287"/>
      <c r="D27" s="287"/>
      <c r="E27" s="287"/>
      <c r="F27" s="287"/>
      <c r="G27" s="287"/>
      <c r="H27" s="287"/>
      <c r="I27" s="287"/>
      <c r="J27" s="288"/>
    </row>
    <row r="28" spans="1:13" s="1" customFormat="1" ht="15" customHeight="1">
      <c r="A28" s="444"/>
      <c r="B28" s="286"/>
      <c r="C28" s="287"/>
      <c r="D28" s="287"/>
      <c r="E28" s="287"/>
      <c r="F28" s="287"/>
      <c r="G28" s="287"/>
      <c r="H28" s="287"/>
      <c r="I28" s="287"/>
      <c r="J28" s="288"/>
    </row>
    <row r="29" spans="1:13" s="1" customFormat="1" ht="15" customHeight="1">
      <c r="A29" s="444"/>
      <c r="B29" s="286"/>
      <c r="C29" s="287"/>
      <c r="D29" s="287"/>
      <c r="E29" s="287"/>
      <c r="F29" s="287"/>
      <c r="G29" s="287"/>
      <c r="H29" s="287"/>
      <c r="I29" s="287"/>
      <c r="J29" s="288"/>
    </row>
    <row r="30" spans="1:13" s="1" customFormat="1" ht="15" customHeight="1">
      <c r="A30" s="444"/>
      <c r="B30" s="286"/>
      <c r="C30" s="287"/>
      <c r="D30" s="287"/>
      <c r="E30" s="287"/>
      <c r="F30" s="287"/>
      <c r="G30" s="287"/>
      <c r="H30" s="287"/>
      <c r="I30" s="287"/>
      <c r="J30" s="288"/>
    </row>
    <row r="31" spans="1:13" s="1" customFormat="1" ht="15" customHeight="1">
      <c r="A31" s="444"/>
      <c r="B31" s="286"/>
      <c r="C31" s="287"/>
      <c r="D31" s="287"/>
      <c r="E31" s="287"/>
      <c r="F31" s="287"/>
      <c r="G31" s="287"/>
      <c r="H31" s="287"/>
      <c r="I31" s="287"/>
      <c r="J31" s="288"/>
    </row>
    <row r="32" spans="1:13" s="1" customFormat="1" ht="15" customHeight="1">
      <c r="A32" s="444"/>
      <c r="B32" s="286"/>
      <c r="C32" s="287"/>
      <c r="D32" s="287"/>
      <c r="E32" s="287"/>
      <c r="F32" s="287"/>
      <c r="G32" s="287"/>
      <c r="H32" s="287"/>
      <c r="I32" s="287"/>
      <c r="J32" s="288"/>
    </row>
    <row r="33" spans="1:10" s="1" customFormat="1" ht="15" customHeight="1">
      <c r="A33" s="444"/>
      <c r="B33" s="286"/>
      <c r="C33" s="287"/>
      <c r="D33" s="287"/>
      <c r="E33" s="287"/>
      <c r="F33" s="287"/>
      <c r="G33" s="287"/>
      <c r="H33" s="287"/>
      <c r="I33" s="287"/>
      <c r="J33" s="288"/>
    </row>
    <row r="34" spans="1:10" s="1" customFormat="1" ht="15" customHeight="1">
      <c r="A34" s="444"/>
      <c r="B34" s="286"/>
      <c r="C34" s="287"/>
      <c r="D34" s="287"/>
      <c r="E34" s="287"/>
      <c r="F34" s="287"/>
      <c r="G34" s="287"/>
      <c r="H34" s="287"/>
      <c r="I34" s="287"/>
      <c r="J34" s="288"/>
    </row>
    <row r="35" spans="1:10" s="1" customFormat="1" ht="15" customHeight="1">
      <c r="A35" s="444"/>
      <c r="B35" s="286"/>
      <c r="C35" s="287"/>
      <c r="D35" s="287"/>
      <c r="E35" s="287"/>
      <c r="F35" s="287"/>
      <c r="G35" s="287"/>
      <c r="H35" s="287"/>
      <c r="I35" s="287"/>
      <c r="J35" s="288"/>
    </row>
    <row r="36" spans="1:10" s="1" customFormat="1" ht="15" customHeight="1">
      <c r="A36" s="444"/>
      <c r="B36" s="286"/>
      <c r="C36" s="287"/>
      <c r="D36" s="287"/>
      <c r="E36" s="287"/>
      <c r="F36" s="287"/>
      <c r="G36" s="287"/>
      <c r="H36" s="287"/>
      <c r="I36" s="287"/>
      <c r="J36" s="288"/>
    </row>
    <row r="37" spans="1:10" s="1" customFormat="1" ht="15" customHeight="1">
      <c r="A37" s="444"/>
      <c r="B37" s="286"/>
      <c r="C37" s="287"/>
      <c r="D37" s="287"/>
      <c r="E37" s="287"/>
      <c r="F37" s="287"/>
      <c r="G37" s="287"/>
      <c r="H37" s="287"/>
      <c r="I37" s="287"/>
      <c r="J37" s="288"/>
    </row>
    <row r="38" spans="1:10" s="1" customFormat="1" ht="15" customHeight="1">
      <c r="A38" s="444"/>
      <c r="B38" s="286"/>
      <c r="C38" s="287"/>
      <c r="D38" s="287"/>
      <c r="E38" s="287"/>
      <c r="F38" s="287"/>
      <c r="G38" s="287"/>
      <c r="H38" s="287"/>
      <c r="I38" s="287"/>
      <c r="J38" s="288"/>
    </row>
    <row r="39" spans="1:10" s="1" customFormat="1" ht="15" customHeight="1">
      <c r="A39" s="444"/>
      <c r="B39" s="286"/>
      <c r="C39" s="287"/>
      <c r="D39" s="287"/>
      <c r="E39" s="287"/>
      <c r="F39" s="287"/>
      <c r="G39" s="287"/>
      <c r="H39" s="287"/>
      <c r="I39" s="287"/>
      <c r="J39" s="288"/>
    </row>
    <row r="40" spans="1:10" s="1" customFormat="1" ht="15" customHeight="1">
      <c r="A40" s="444"/>
      <c r="B40" s="286"/>
      <c r="C40" s="287"/>
      <c r="D40" s="287"/>
      <c r="E40" s="287"/>
      <c r="F40" s="287"/>
      <c r="G40" s="287"/>
      <c r="H40" s="287"/>
      <c r="I40" s="287"/>
      <c r="J40" s="288"/>
    </row>
    <row r="41" spans="1:10" s="1" customFormat="1" ht="15" customHeight="1">
      <c r="A41" s="444"/>
      <c r="B41" s="286"/>
      <c r="C41" s="287"/>
      <c r="D41" s="287"/>
      <c r="E41" s="287"/>
      <c r="F41" s="287"/>
      <c r="G41" s="287"/>
      <c r="H41" s="287"/>
      <c r="I41" s="287"/>
      <c r="J41" s="288"/>
    </row>
    <row r="42" spans="1:10" s="1" customFormat="1" ht="12.6" customHeight="1" thickBot="1">
      <c r="A42" s="445"/>
      <c r="B42" s="289"/>
      <c r="C42" s="290"/>
      <c r="D42" s="290"/>
      <c r="E42" s="290"/>
      <c r="F42" s="290"/>
      <c r="G42" s="290"/>
      <c r="H42" s="290"/>
      <c r="I42" s="290"/>
      <c r="J42" s="291"/>
    </row>
    <row r="43" spans="1:10" ht="9" customHeight="1"/>
    <row r="44" spans="1:10" ht="15" customHeight="1"/>
    <row r="45" spans="1:10" ht="15" customHeight="1"/>
    <row r="46" spans="1:10" ht="15" customHeight="1"/>
    <row r="47" spans="1:10" ht="15" customHeight="1"/>
    <row r="48" spans="1:10" ht="15" customHeight="1"/>
  </sheetData>
  <sheetProtection password="89E8" sheet="1" scenarios="1" formatCells="0" formatRows="0" insertRows="0" deleteRows="0"/>
  <mergeCells count="46">
    <mergeCell ref="A25:A42"/>
    <mergeCell ref="I17:J17"/>
    <mergeCell ref="I24:J24"/>
    <mergeCell ref="I14:J14"/>
    <mergeCell ref="I18:J18"/>
    <mergeCell ref="A14:A24"/>
    <mergeCell ref="B18:E18"/>
    <mergeCell ref="I20:J20"/>
    <mergeCell ref="C22:E22"/>
    <mergeCell ref="I19:J19"/>
    <mergeCell ref="C23:E23"/>
    <mergeCell ref="C17:E17"/>
    <mergeCell ref="B21:B24"/>
    <mergeCell ref="I16:J16"/>
    <mergeCell ref="C24:E24"/>
    <mergeCell ref="C21:E21"/>
    <mergeCell ref="A10:A12"/>
    <mergeCell ref="C12:E12"/>
    <mergeCell ref="F5:F6"/>
    <mergeCell ref="B19:E20"/>
    <mergeCell ref="B14:E15"/>
    <mergeCell ref="F14:F15"/>
    <mergeCell ref="B5:E5"/>
    <mergeCell ref="I22:J22"/>
    <mergeCell ref="C16:E16"/>
    <mergeCell ref="G14:G15"/>
    <mergeCell ref="B16:B17"/>
    <mergeCell ref="B9:J9"/>
    <mergeCell ref="H14:H15"/>
    <mergeCell ref="F11:G11"/>
    <mergeCell ref="H12:J12"/>
    <mergeCell ref="C11:E11"/>
    <mergeCell ref="F12:G12"/>
    <mergeCell ref="H11:I11"/>
    <mergeCell ref="I1:J1"/>
    <mergeCell ref="B3:G4"/>
    <mergeCell ref="F7:F8"/>
    <mergeCell ref="D8:E8"/>
    <mergeCell ref="A2:J2"/>
    <mergeCell ref="G7:J8"/>
    <mergeCell ref="I3:J3"/>
    <mergeCell ref="I4:J4"/>
    <mergeCell ref="B7:E7"/>
    <mergeCell ref="G5:J6"/>
    <mergeCell ref="B6:E6"/>
    <mergeCell ref="A3:A4"/>
  </mergeCells>
  <phoneticPr fontId="3"/>
  <conditionalFormatting sqref="I24:J24">
    <cfRule type="expression" dxfId="6" priority="1" stopIfTrue="1">
      <formula>$M$24&lt;&gt;1</formula>
    </cfRule>
  </conditionalFormatting>
  <dataValidations count="3">
    <dataValidation type="list" allowBlank="1" showInputMessage="1" showErrorMessage="1" sqref="C12:E12">
      <formula1>$L$12:$N$12</formula1>
    </dataValidation>
    <dataValidation type="list" allowBlank="1" showInputMessage="1" showErrorMessage="1" sqref="Q12">
      <formula1>"選択してください,食材を用いた試験,食材を水に置き換えた試験"</formula1>
    </dataValidation>
    <dataValidation type="list" allowBlank="1" showInputMessage="1" showErrorMessage="1" sqref="B3:G4">
      <formula1>"回転釜、固定釜(選択してください),回転釜,固定釜"</formula1>
    </dataValidation>
  </dataValidations>
  <pageMargins left="0.78740157480314965" right="0.51181102362204722" top="0.59055118110236227" bottom="0.59055118110236227" header="0.19685039370078741" footer="0.19685039370078741"/>
  <pageSetup paperSize="9" scale="97" orientation="portrait" horizontalDpi="150" verticalDpi="15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54"/>
  <sheetViews>
    <sheetView view="pageBreakPreview" zoomScaleNormal="100" zoomScaleSheetLayoutView="100" workbookViewId="0">
      <selection activeCell="C5" sqref="C5:D5"/>
    </sheetView>
  </sheetViews>
  <sheetFormatPr defaultRowHeight="13.5"/>
  <cols>
    <col min="1" max="1" width="10.375" style="6" customWidth="1"/>
    <col min="2" max="2" width="6.125" style="6" customWidth="1"/>
    <col min="3" max="3" width="9.125" style="6" customWidth="1"/>
    <col min="4" max="4" width="10.875" style="6" customWidth="1"/>
    <col min="5" max="5" width="9.25" style="6" customWidth="1"/>
    <col min="6" max="6" width="8.875" style="6" customWidth="1"/>
    <col min="7" max="8" width="9.125" style="6" customWidth="1"/>
    <col min="9" max="9" width="7.125" style="6" customWidth="1"/>
    <col min="10" max="10" width="8.75" style="6" customWidth="1"/>
    <col min="11" max="11" width="5.625" style="6" customWidth="1"/>
    <col min="12" max="16384" width="9" style="6"/>
  </cols>
  <sheetData>
    <row r="1" spans="1:10" ht="15" customHeight="1" thickBot="1"/>
    <row r="2" spans="1:10" s="33" customFormat="1" ht="19.5" customHeight="1" thickTop="1" thickBot="1">
      <c r="A2" s="371" t="str">
        <f>+表紙!A2</f>
        <v>業務用厨房熱機器等性能測定結果　【電気機器】</v>
      </c>
      <c r="B2" s="372"/>
      <c r="C2" s="372"/>
      <c r="D2" s="372"/>
      <c r="E2" s="372"/>
      <c r="F2" s="372"/>
      <c r="G2" s="372"/>
      <c r="H2" s="372"/>
      <c r="I2" s="372"/>
      <c r="J2" s="373"/>
    </row>
    <row r="3" spans="1:10" s="33" customFormat="1" ht="28.5" customHeight="1" thickTop="1">
      <c r="A3" s="34" t="s">
        <v>266</v>
      </c>
      <c r="B3" s="476" t="str">
        <f>表紙!B3&amp;"　　（１．定格消費電力）"</f>
        <v>回転釜、固定釜(選択してください)　　（１．定格消費電力）</v>
      </c>
      <c r="C3" s="477"/>
      <c r="D3" s="477"/>
      <c r="E3" s="477"/>
      <c r="F3" s="477"/>
      <c r="G3" s="477"/>
      <c r="H3" s="477"/>
      <c r="I3" s="476" t="str">
        <f>IF(+表紙!$C$12="選択してください","",+表紙!$C$12)</f>
        <v/>
      </c>
      <c r="J3" s="478"/>
    </row>
    <row r="4" spans="1:10" s="33" customFormat="1" ht="20.100000000000001" customHeight="1" thickBot="1">
      <c r="A4" s="11" t="s">
        <v>2</v>
      </c>
      <c r="B4" s="479" t="str">
        <f>IF(表紙!$B$6=0,"",表紙!$B$6)</f>
        <v/>
      </c>
      <c r="C4" s="479"/>
      <c r="D4" s="480"/>
      <c r="E4" s="481"/>
      <c r="F4" s="35" t="s">
        <v>3</v>
      </c>
      <c r="G4" s="482" t="str">
        <f>IF(表紙!$G$5=0,"",表紙!$G$5)</f>
        <v/>
      </c>
      <c r="H4" s="483"/>
      <c r="I4" s="483"/>
      <c r="J4" s="484"/>
    </row>
    <row r="5" spans="1:10" s="33" customFormat="1" ht="15" customHeight="1" thickBot="1">
      <c r="A5" s="473" t="s">
        <v>29</v>
      </c>
      <c r="B5" s="474"/>
      <c r="C5" s="475"/>
      <c r="D5" s="475"/>
      <c r="E5" s="111" t="s">
        <v>30</v>
      </c>
      <c r="F5" s="292"/>
      <c r="G5" s="112" t="s">
        <v>87</v>
      </c>
      <c r="H5" s="292"/>
      <c r="I5" s="111" t="s">
        <v>16</v>
      </c>
      <c r="J5" s="293"/>
    </row>
    <row r="6" spans="1:10" s="33" customFormat="1" ht="6" customHeight="1">
      <c r="A6" s="40"/>
      <c r="B6" s="42"/>
      <c r="C6" s="42"/>
      <c r="D6" s="42"/>
      <c r="E6" s="42"/>
      <c r="F6" s="42"/>
      <c r="G6" s="42"/>
      <c r="H6" s="42"/>
      <c r="I6" s="42"/>
      <c r="J6" s="43"/>
    </row>
    <row r="7" spans="1:10" s="33" customFormat="1" ht="15" customHeight="1">
      <c r="A7" s="40"/>
      <c r="B7" s="202" t="s">
        <v>173</v>
      </c>
      <c r="C7" s="42"/>
      <c r="D7" s="42"/>
      <c r="E7" s="42"/>
      <c r="F7" s="42"/>
      <c r="G7" s="42"/>
      <c r="H7" s="42"/>
      <c r="I7" s="42"/>
      <c r="J7" s="270"/>
    </row>
    <row r="8" spans="1:10" s="33" customFormat="1" ht="15" customHeight="1">
      <c r="A8" s="40"/>
      <c r="B8" s="470" t="s">
        <v>224</v>
      </c>
      <c r="C8" s="470"/>
      <c r="D8" s="470"/>
      <c r="E8" s="470"/>
      <c r="F8" s="470"/>
      <c r="G8" s="470"/>
      <c r="H8" s="470"/>
      <c r="I8" s="470"/>
      <c r="J8" s="43"/>
    </row>
    <row r="9" spans="1:10" s="33" customFormat="1" ht="15" customHeight="1">
      <c r="A9" s="79"/>
      <c r="B9" s="470"/>
      <c r="C9" s="470"/>
      <c r="D9" s="470"/>
      <c r="E9" s="470"/>
      <c r="F9" s="470"/>
      <c r="G9" s="470"/>
      <c r="H9" s="470"/>
      <c r="I9" s="470"/>
      <c r="J9" s="43"/>
    </row>
    <row r="10" spans="1:10" s="33" customFormat="1" ht="7.5" customHeight="1">
      <c r="A10" s="40"/>
      <c r="B10" s="15"/>
      <c r="C10" s="15"/>
      <c r="D10" s="15"/>
      <c r="E10" s="15"/>
      <c r="F10" s="15"/>
      <c r="G10" s="15"/>
      <c r="H10" s="15"/>
      <c r="I10" s="15"/>
      <c r="J10" s="43"/>
    </row>
    <row r="11" spans="1:10" s="33" customFormat="1" ht="15.6" customHeight="1">
      <c r="A11" s="40"/>
      <c r="B11" s="202" t="s">
        <v>167</v>
      </c>
      <c r="C11" s="42"/>
      <c r="D11" s="42"/>
      <c r="E11" s="42"/>
      <c r="F11" s="42"/>
      <c r="G11" s="42"/>
      <c r="H11" s="42"/>
      <c r="I11" s="42"/>
      <c r="J11" s="43"/>
    </row>
    <row r="12" spans="1:10" s="33" customFormat="1" ht="15.6" customHeight="1">
      <c r="A12" s="40"/>
      <c r="B12" s="472" t="s">
        <v>223</v>
      </c>
      <c r="C12" s="472"/>
      <c r="D12" s="472"/>
      <c r="E12" s="472"/>
      <c r="F12" s="472"/>
      <c r="G12" s="472"/>
      <c r="H12" s="472"/>
      <c r="I12" s="472"/>
      <c r="J12" s="43"/>
    </row>
    <row r="13" spans="1:10" s="33" customFormat="1" ht="15.6" customHeight="1">
      <c r="A13" s="40"/>
      <c r="B13" s="472"/>
      <c r="C13" s="472"/>
      <c r="D13" s="472"/>
      <c r="E13" s="472"/>
      <c r="F13" s="472"/>
      <c r="G13" s="472"/>
      <c r="H13" s="472"/>
      <c r="I13" s="472"/>
      <c r="J13" s="43"/>
    </row>
    <row r="14" spans="1:10" s="33" customFormat="1" ht="15.6" customHeight="1">
      <c r="A14" s="40"/>
      <c r="B14" s="472"/>
      <c r="C14" s="472"/>
      <c r="D14" s="472"/>
      <c r="E14" s="472"/>
      <c r="F14" s="472"/>
      <c r="G14" s="472"/>
      <c r="H14" s="472"/>
      <c r="I14" s="472"/>
      <c r="J14" s="43"/>
    </row>
    <row r="15" spans="1:10" s="33" customFormat="1" ht="15.6" customHeight="1">
      <c r="A15" s="40"/>
      <c r="B15" s="472"/>
      <c r="C15" s="472"/>
      <c r="D15" s="472"/>
      <c r="E15" s="472"/>
      <c r="F15" s="472"/>
      <c r="G15" s="472"/>
      <c r="H15" s="472"/>
      <c r="I15" s="472"/>
      <c r="J15" s="43"/>
    </row>
    <row r="16" spans="1:10" s="33" customFormat="1" ht="22.5" customHeight="1">
      <c r="A16" s="40"/>
      <c r="B16" s="472"/>
      <c r="C16" s="472"/>
      <c r="D16" s="472"/>
      <c r="E16" s="472"/>
      <c r="F16" s="472"/>
      <c r="G16" s="472"/>
      <c r="H16" s="472"/>
      <c r="I16" s="472"/>
      <c r="J16" s="43"/>
    </row>
    <row r="17" spans="1:13" s="33" customFormat="1" ht="14.45" customHeight="1">
      <c r="A17" s="40"/>
      <c r="B17" s="348"/>
      <c r="C17" s="348"/>
      <c r="D17" s="348"/>
      <c r="E17" s="348"/>
      <c r="F17" s="348"/>
      <c r="G17" s="348"/>
      <c r="H17" s="348"/>
      <c r="I17" s="348"/>
      <c r="J17" s="43"/>
    </row>
    <row r="18" spans="1:13" s="33" customFormat="1" ht="19.899999999999999" customHeight="1">
      <c r="A18" s="40"/>
      <c r="B18" s="42"/>
      <c r="C18" s="42"/>
      <c r="D18" s="42"/>
      <c r="E18" s="42"/>
      <c r="F18" s="42"/>
      <c r="G18" s="347"/>
      <c r="H18" s="42"/>
      <c r="I18" s="42"/>
      <c r="J18" s="270"/>
    </row>
    <row r="19" spans="1:13" s="33" customFormat="1" ht="17.25" customHeight="1">
      <c r="A19" s="40"/>
      <c r="B19" s="15" t="s">
        <v>261</v>
      </c>
      <c r="C19" s="42"/>
      <c r="D19" s="42"/>
      <c r="E19" s="42"/>
      <c r="F19" s="58" t="s">
        <v>174</v>
      </c>
      <c r="G19" s="350"/>
      <c r="H19" s="244" t="s">
        <v>108</v>
      </c>
      <c r="I19" s="244" t="s">
        <v>71</v>
      </c>
      <c r="J19" s="271"/>
      <c r="M19" s="42"/>
    </row>
    <row r="20" spans="1:13" s="33" customFormat="1" ht="7.5" customHeight="1">
      <c r="A20" s="40"/>
      <c r="B20" s="16"/>
      <c r="C20" s="42"/>
      <c r="D20" s="42"/>
      <c r="E20" s="42"/>
      <c r="F20" s="56"/>
      <c r="G20" s="344"/>
      <c r="H20" s="205"/>
      <c r="I20" s="205"/>
      <c r="J20" s="271"/>
      <c r="M20" s="53"/>
    </row>
    <row r="21" spans="1:13" s="33" customFormat="1" ht="30" customHeight="1">
      <c r="A21" s="40"/>
      <c r="B21" s="42" t="s">
        <v>175</v>
      </c>
      <c r="C21" s="42"/>
      <c r="D21" s="42"/>
      <c r="E21" s="245"/>
      <c r="F21" s="58" t="s">
        <v>176</v>
      </c>
      <c r="G21" s="351"/>
      <c r="H21" s="244" t="s">
        <v>108</v>
      </c>
      <c r="I21" s="244" t="s">
        <v>71</v>
      </c>
      <c r="J21" s="271"/>
    </row>
    <row r="22" spans="1:13" ht="7.5" customHeight="1" thickBot="1">
      <c r="A22" s="65"/>
      <c r="B22" s="347"/>
      <c r="C22" s="10"/>
      <c r="D22" s="347"/>
      <c r="E22" s="10"/>
      <c r="F22" s="97"/>
      <c r="G22" s="246"/>
      <c r="H22" s="347"/>
      <c r="I22" s="347"/>
      <c r="J22" s="270"/>
    </row>
    <row r="23" spans="1:13" ht="17.25" customHeight="1" thickBot="1">
      <c r="A23" s="65"/>
      <c r="B23" s="468" t="s">
        <v>211</v>
      </c>
      <c r="C23" s="469"/>
      <c r="D23" s="469"/>
      <c r="E23" s="469"/>
      <c r="F23" s="58" t="s">
        <v>177</v>
      </c>
      <c r="G23" s="250" t="str">
        <f>IF(OR(G21="",G19=""),"",(G19/G21)*100-100)</f>
        <v/>
      </c>
      <c r="H23" s="46" t="s">
        <v>178</v>
      </c>
      <c r="I23" s="46"/>
      <c r="J23" s="271"/>
    </row>
    <row r="24" spans="1:13" ht="11.25" customHeight="1">
      <c r="A24" s="65"/>
      <c r="B24" s="469"/>
      <c r="C24" s="469"/>
      <c r="D24" s="469"/>
      <c r="E24" s="469"/>
      <c r="F24" s="97"/>
      <c r="G24" s="248"/>
      <c r="H24" s="248"/>
      <c r="I24" s="46"/>
      <c r="J24" s="247"/>
    </row>
    <row r="25" spans="1:13" ht="15.75" customHeight="1">
      <c r="A25" s="65"/>
      <c r="B25" s="471" t="s">
        <v>199</v>
      </c>
      <c r="C25" s="471"/>
      <c r="D25" s="242">
        <f>IF(I3="誘導加熱式",10,5)</f>
        <v>5</v>
      </c>
      <c r="E25" s="243">
        <f>IF(I3="誘導加熱式",-10,-10)</f>
        <v>-10</v>
      </c>
      <c r="F25" s="347"/>
      <c r="G25" s="97"/>
      <c r="H25" s="246"/>
      <c r="I25" s="347"/>
      <c r="J25" s="43"/>
    </row>
    <row r="26" spans="1:13" ht="15.75" customHeight="1">
      <c r="A26" s="65"/>
      <c r="B26" s="339"/>
      <c r="C26" s="339"/>
      <c r="D26" s="242"/>
      <c r="E26" s="243"/>
      <c r="F26" s="347"/>
      <c r="G26" s="97"/>
      <c r="H26" s="246"/>
      <c r="I26" s="347"/>
      <c r="J26" s="43"/>
    </row>
    <row r="27" spans="1:13" ht="12" customHeight="1">
      <c r="A27" s="65"/>
      <c r="B27" s="42"/>
      <c r="C27" s="347"/>
      <c r="D27" s="242"/>
      <c r="E27" s="243"/>
      <c r="F27" s="347"/>
      <c r="G27" s="97"/>
      <c r="H27" s="246"/>
      <c r="I27" s="347"/>
      <c r="J27" s="43"/>
    </row>
    <row r="28" spans="1:13" ht="15" customHeight="1">
      <c r="A28" s="65"/>
      <c r="B28" s="46" t="s">
        <v>0</v>
      </c>
      <c r="C28" s="347"/>
      <c r="D28" s="347"/>
      <c r="E28" s="347"/>
      <c r="F28" s="347"/>
      <c r="G28" s="347"/>
      <c r="H28" s="347"/>
      <c r="I28" s="42"/>
      <c r="J28" s="43"/>
    </row>
    <row r="29" spans="1:13" ht="15" customHeight="1">
      <c r="A29" s="65"/>
      <c r="B29" s="42"/>
      <c r="C29" s="347"/>
      <c r="D29" s="347"/>
      <c r="E29" s="347"/>
      <c r="F29" s="347"/>
      <c r="G29" s="347"/>
      <c r="H29" s="347"/>
      <c r="I29" s="42"/>
      <c r="J29" s="43"/>
    </row>
    <row r="30" spans="1:13" ht="15" customHeight="1">
      <c r="A30" s="65"/>
      <c r="B30" s="42"/>
      <c r="C30" s="347"/>
      <c r="D30" s="347"/>
      <c r="E30" s="347"/>
      <c r="F30" s="347"/>
      <c r="G30" s="347"/>
      <c r="H30" s="347"/>
      <c r="I30" s="42"/>
      <c r="J30" s="43"/>
    </row>
    <row r="31" spans="1:13" ht="15" customHeight="1">
      <c r="A31" s="65"/>
      <c r="B31" s="42"/>
      <c r="C31" s="347"/>
      <c r="D31" s="347"/>
      <c r="E31" s="347"/>
      <c r="F31" s="347"/>
      <c r="G31" s="347"/>
      <c r="H31" s="347"/>
      <c r="I31" s="42"/>
      <c r="J31" s="43"/>
    </row>
    <row r="32" spans="1:13" ht="15" customHeight="1">
      <c r="A32" s="65"/>
      <c r="B32" s="42"/>
      <c r="C32" s="347"/>
      <c r="D32" s="347"/>
      <c r="E32" s="347"/>
      <c r="F32" s="347"/>
      <c r="G32" s="347"/>
      <c r="H32" s="347"/>
      <c r="I32" s="42"/>
      <c r="J32" s="43"/>
    </row>
    <row r="33" spans="1:19" ht="15" customHeight="1">
      <c r="A33" s="65"/>
      <c r="B33" s="42"/>
      <c r="C33" s="347"/>
      <c r="D33" s="347"/>
      <c r="E33" s="347"/>
      <c r="F33" s="347"/>
      <c r="G33" s="347"/>
      <c r="H33" s="347"/>
      <c r="I33" s="42"/>
      <c r="J33" s="43"/>
      <c r="S33" s="53"/>
    </row>
    <row r="34" spans="1:19" ht="15" customHeight="1">
      <c r="A34" s="65"/>
      <c r="B34" s="42"/>
      <c r="C34" s="347"/>
      <c r="D34" s="347"/>
      <c r="E34" s="347"/>
      <c r="F34" s="347"/>
      <c r="G34" s="347"/>
      <c r="H34" s="347"/>
      <c r="I34" s="42"/>
      <c r="J34" s="43"/>
    </row>
    <row r="35" spans="1:19" ht="15" customHeight="1">
      <c r="A35" s="65"/>
      <c r="B35" s="42"/>
      <c r="C35" s="347"/>
      <c r="D35" s="347"/>
      <c r="E35" s="347"/>
      <c r="F35" s="347"/>
      <c r="G35" s="347"/>
      <c r="H35" s="347"/>
      <c r="I35" s="42"/>
      <c r="J35" s="43"/>
    </row>
    <row r="36" spans="1:19" ht="15" customHeight="1">
      <c r="A36" s="65"/>
      <c r="B36" s="42"/>
      <c r="C36" s="42"/>
      <c r="D36" s="42"/>
      <c r="E36" s="42"/>
      <c r="F36" s="42"/>
      <c r="G36" s="42"/>
      <c r="H36" s="42"/>
      <c r="I36" s="42"/>
      <c r="J36" s="43"/>
    </row>
    <row r="37" spans="1:19" ht="15" customHeight="1">
      <c r="A37" s="65"/>
      <c r="B37" s="42"/>
      <c r="C37" s="42"/>
      <c r="D37" s="42"/>
      <c r="E37" s="42"/>
      <c r="F37" s="42"/>
      <c r="G37" s="42"/>
      <c r="H37" s="42"/>
      <c r="I37" s="42"/>
      <c r="J37" s="43"/>
    </row>
    <row r="38" spans="1:19" ht="15" customHeight="1">
      <c r="A38" s="65"/>
      <c r="B38" s="42"/>
      <c r="C38" s="10"/>
      <c r="D38" s="42"/>
      <c r="E38" s="42"/>
      <c r="F38" s="42"/>
      <c r="G38" s="42"/>
      <c r="H38" s="42"/>
      <c r="I38" s="42"/>
      <c r="J38" s="43"/>
    </row>
    <row r="39" spans="1:19" ht="12" customHeight="1">
      <c r="A39" s="65"/>
      <c r="B39" s="42"/>
      <c r="C39" s="10"/>
      <c r="D39" s="42"/>
      <c r="E39" s="42"/>
      <c r="F39" s="42"/>
      <c r="G39" s="42"/>
      <c r="H39" s="42"/>
      <c r="I39" s="42"/>
      <c r="J39" s="43"/>
    </row>
    <row r="40" spans="1:19" ht="8.25" customHeight="1">
      <c r="A40" s="65"/>
      <c r="B40" s="42"/>
      <c r="C40" s="10"/>
      <c r="D40" s="42"/>
      <c r="E40" s="42"/>
      <c r="F40" s="42"/>
      <c r="G40" s="42"/>
      <c r="H40" s="42"/>
      <c r="I40" s="42"/>
      <c r="J40" s="43"/>
    </row>
    <row r="41" spans="1:19" ht="12" customHeight="1">
      <c r="A41" s="65"/>
      <c r="B41" s="46" t="s">
        <v>179</v>
      </c>
      <c r="C41" s="10"/>
      <c r="D41" s="42"/>
      <c r="E41" s="42"/>
      <c r="F41" s="42"/>
      <c r="G41" s="42"/>
      <c r="H41" s="42"/>
      <c r="I41" s="42"/>
      <c r="J41" s="43"/>
    </row>
    <row r="42" spans="1:19" ht="6" customHeight="1">
      <c r="A42" s="65"/>
      <c r="B42" s="10"/>
      <c r="C42" s="42"/>
      <c r="D42" s="42"/>
      <c r="E42" s="42"/>
      <c r="F42" s="42"/>
      <c r="G42" s="42"/>
      <c r="H42" s="42"/>
      <c r="I42" s="42"/>
      <c r="J42" s="43"/>
    </row>
    <row r="43" spans="1:19" ht="15" customHeight="1">
      <c r="A43" s="65"/>
      <c r="B43" s="42"/>
      <c r="C43" s="42"/>
      <c r="D43" s="42"/>
      <c r="E43" s="42"/>
      <c r="F43" s="42"/>
      <c r="G43" s="42"/>
      <c r="H43" s="42"/>
      <c r="I43" s="42"/>
      <c r="J43" s="43"/>
    </row>
    <row r="44" spans="1:19" ht="15" customHeight="1">
      <c r="A44" s="65"/>
      <c r="B44" s="42"/>
      <c r="C44" s="42"/>
      <c r="D44" s="42"/>
      <c r="E44" s="42"/>
      <c r="F44" s="42"/>
      <c r="G44" s="42"/>
      <c r="H44" s="42"/>
      <c r="I44" s="42"/>
      <c r="J44" s="43"/>
    </row>
    <row r="45" spans="1:19" ht="15" customHeight="1">
      <c r="A45" s="65"/>
      <c r="B45" s="42"/>
      <c r="C45" s="42"/>
      <c r="D45" s="42"/>
      <c r="E45" s="42"/>
      <c r="F45" s="42"/>
      <c r="G45" s="42"/>
      <c r="H45" s="42"/>
      <c r="I45" s="42"/>
      <c r="J45" s="43"/>
    </row>
    <row r="46" spans="1:19" ht="15" customHeight="1">
      <c r="A46" s="65"/>
      <c r="B46" s="42"/>
      <c r="C46" s="42"/>
      <c r="D46" s="42"/>
      <c r="E46" s="42"/>
      <c r="F46" s="42"/>
      <c r="G46" s="42"/>
      <c r="H46" s="42"/>
      <c r="I46" s="42"/>
      <c r="J46" s="43"/>
    </row>
    <row r="47" spans="1:19" ht="15" customHeight="1">
      <c r="A47" s="65"/>
      <c r="B47" s="42"/>
      <c r="C47" s="42"/>
      <c r="D47" s="42"/>
      <c r="E47" s="42"/>
      <c r="F47" s="42"/>
      <c r="G47" s="42"/>
      <c r="H47" s="42"/>
      <c r="I47" s="42"/>
      <c r="J47" s="43"/>
    </row>
    <row r="48" spans="1:19" ht="15" customHeight="1">
      <c r="A48" s="65"/>
      <c r="B48" s="42"/>
      <c r="C48" s="42"/>
      <c r="D48" s="42"/>
      <c r="E48" s="42"/>
      <c r="F48" s="42"/>
      <c r="G48" s="42"/>
      <c r="H48" s="42"/>
      <c r="I48" s="42"/>
      <c r="J48" s="43"/>
    </row>
    <row r="49" spans="1:10" ht="15" customHeight="1">
      <c r="A49" s="65"/>
      <c r="B49" s="42"/>
      <c r="C49" s="42"/>
      <c r="D49" s="42"/>
      <c r="E49" s="42"/>
      <c r="F49" s="42"/>
      <c r="G49" s="42"/>
      <c r="H49" s="42"/>
      <c r="I49" s="42"/>
      <c r="J49" s="43"/>
    </row>
    <row r="50" spans="1:10" ht="15" customHeight="1">
      <c r="A50" s="65"/>
      <c r="B50" s="42"/>
      <c r="C50" s="42"/>
      <c r="D50" s="42"/>
      <c r="E50" s="42"/>
      <c r="F50" s="42"/>
      <c r="G50" s="42"/>
      <c r="H50" s="42"/>
      <c r="I50" s="42"/>
      <c r="J50" s="43"/>
    </row>
    <row r="51" spans="1:10" ht="15" customHeight="1">
      <c r="A51" s="65"/>
      <c r="B51" s="42"/>
      <c r="C51" s="42"/>
      <c r="D51" s="42"/>
      <c r="E51" s="42"/>
      <c r="F51" s="42"/>
      <c r="G51" s="42"/>
      <c r="H51" s="42"/>
      <c r="I51" s="42"/>
      <c r="J51" s="43"/>
    </row>
    <row r="52" spans="1:10" ht="15" customHeight="1">
      <c r="A52" s="65"/>
      <c r="B52" s="42"/>
      <c r="C52" s="42"/>
      <c r="D52" s="42"/>
      <c r="E52" s="42"/>
      <c r="F52" s="42"/>
      <c r="G52" s="42"/>
      <c r="H52" s="42"/>
      <c r="I52" s="42"/>
      <c r="J52" s="43"/>
    </row>
    <row r="53" spans="1:10" s="33" customFormat="1" ht="18.600000000000001" customHeight="1" thickBot="1">
      <c r="A53" s="106"/>
      <c r="B53" s="107"/>
      <c r="C53" s="107"/>
      <c r="D53" s="107"/>
      <c r="E53" s="107"/>
      <c r="F53" s="107"/>
      <c r="G53" s="107"/>
      <c r="H53" s="107"/>
      <c r="I53" s="107"/>
      <c r="J53" s="110"/>
    </row>
    <row r="54" spans="1:10" ht="8.4499999999999993" customHeight="1">
      <c r="A54" s="10"/>
      <c r="B54" s="10"/>
      <c r="C54" s="10"/>
      <c r="D54" s="10"/>
      <c r="E54" s="10"/>
      <c r="F54" s="10"/>
      <c r="G54" s="10"/>
      <c r="H54" s="10"/>
      <c r="I54" s="10"/>
      <c r="J54" s="10"/>
    </row>
  </sheetData>
  <sheetProtection password="89E8" sheet="1" objects="1" scenarios="1" selectLockedCells="1"/>
  <mergeCells count="11">
    <mergeCell ref="A2:J2"/>
    <mergeCell ref="B3:H3"/>
    <mergeCell ref="I3:J3"/>
    <mergeCell ref="B4:E4"/>
    <mergeCell ref="G4:J4"/>
    <mergeCell ref="B23:E24"/>
    <mergeCell ref="B8:I9"/>
    <mergeCell ref="B25:C25"/>
    <mergeCell ref="B12:I16"/>
    <mergeCell ref="A5:B5"/>
    <mergeCell ref="C5:D5"/>
  </mergeCells>
  <phoneticPr fontId="3"/>
  <conditionalFormatting sqref="G23">
    <cfRule type="expression" dxfId="5" priority="6" stopIfTrue="1">
      <formula>OR(+$G$23&gt;$D$25,$G$23&lt;$E$25)</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5"/>
  <sheetViews>
    <sheetView view="pageBreakPreview" zoomScaleNormal="100" zoomScaleSheetLayoutView="100" workbookViewId="0">
      <selection activeCell="C5" sqref="C5:D5"/>
    </sheetView>
  </sheetViews>
  <sheetFormatPr defaultRowHeight="13.5"/>
  <cols>
    <col min="1" max="1" width="10.375" style="6" customWidth="1"/>
    <col min="2" max="3" width="9.125" style="6" customWidth="1"/>
    <col min="4" max="4" width="10.875" style="6" customWidth="1"/>
    <col min="5" max="5" width="8.125" style="6" customWidth="1"/>
    <col min="6" max="6" width="9.125" style="6" customWidth="1"/>
    <col min="7" max="8" width="8.5" style="6" customWidth="1"/>
    <col min="9" max="9" width="7.875" style="6" customWidth="1"/>
    <col min="10" max="10" width="7.625" style="6" customWidth="1"/>
    <col min="11" max="11" width="5.625" style="6" customWidth="1"/>
    <col min="12" max="16384" width="9" style="6"/>
  </cols>
  <sheetData>
    <row r="1" spans="1:10" ht="15" customHeight="1" thickBot="1">
      <c r="A1" s="10"/>
      <c r="B1" s="10"/>
      <c r="C1" s="10"/>
      <c r="D1" s="10"/>
      <c r="E1" s="10"/>
      <c r="F1" s="10"/>
      <c r="G1" s="10"/>
      <c r="H1" s="10"/>
      <c r="I1" s="10"/>
      <c r="J1" s="10"/>
    </row>
    <row r="2" spans="1:10" s="33" customFormat="1" ht="19.5" customHeight="1" thickTop="1" thickBot="1">
      <c r="A2" s="371" t="str">
        <f>+表紙!A2</f>
        <v>業務用厨房熱機器等性能測定結果　【電気機器】</v>
      </c>
      <c r="B2" s="372"/>
      <c r="C2" s="372"/>
      <c r="D2" s="372"/>
      <c r="E2" s="372"/>
      <c r="F2" s="372"/>
      <c r="G2" s="372"/>
      <c r="H2" s="372"/>
      <c r="I2" s="372"/>
      <c r="J2" s="373"/>
    </row>
    <row r="3" spans="1:10" s="33" customFormat="1" ht="28.5" customHeight="1" thickTop="1">
      <c r="A3" s="78" t="s">
        <v>266</v>
      </c>
      <c r="B3" s="495" t="str">
        <f>+表紙!B3&amp;"　　（　２．熱効率　）"</f>
        <v>回転釜、固定釜(選択してください)　　（　２．熱効率　）</v>
      </c>
      <c r="C3" s="496"/>
      <c r="D3" s="496"/>
      <c r="E3" s="496"/>
      <c r="F3" s="496"/>
      <c r="G3" s="496"/>
      <c r="H3" s="496"/>
      <c r="I3" s="493" t="str">
        <f>IF(表紙!$C$12="選択してください","",表紙!$C$12)</f>
        <v/>
      </c>
      <c r="J3" s="494"/>
    </row>
    <row r="4" spans="1:10" s="33" customFormat="1" ht="20.100000000000001" customHeight="1" thickBot="1">
      <c r="A4" s="11" t="s">
        <v>2</v>
      </c>
      <c r="B4" s="492" t="str">
        <f>IF(表紙!$B$6&lt;&gt;"",表紙!$B$6,"")</f>
        <v/>
      </c>
      <c r="C4" s="479"/>
      <c r="D4" s="480"/>
      <c r="E4" s="481"/>
      <c r="F4" s="35" t="s">
        <v>3</v>
      </c>
      <c r="G4" s="482" t="str">
        <f>IF(表紙!$G$5&lt;&gt;"",表紙!$G$5,"")</f>
        <v/>
      </c>
      <c r="H4" s="483"/>
      <c r="I4" s="483"/>
      <c r="J4" s="484"/>
    </row>
    <row r="5" spans="1:10" s="33" customFormat="1" ht="14.25" customHeight="1">
      <c r="A5" s="36" t="s">
        <v>13</v>
      </c>
      <c r="B5" s="486" t="s">
        <v>29</v>
      </c>
      <c r="C5" s="488"/>
      <c r="D5" s="488"/>
      <c r="E5" s="407" t="s">
        <v>30</v>
      </c>
      <c r="F5" s="26"/>
      <c r="G5" s="486" t="s">
        <v>41</v>
      </c>
      <c r="H5" s="26"/>
      <c r="I5" s="407" t="s">
        <v>16</v>
      </c>
      <c r="J5" s="28"/>
    </row>
    <row r="6" spans="1:10" s="33" customFormat="1" ht="14.25" customHeight="1" thickBot="1">
      <c r="A6" s="11" t="s">
        <v>20</v>
      </c>
      <c r="B6" s="487"/>
      <c r="C6" s="489"/>
      <c r="D6" s="489"/>
      <c r="E6" s="425"/>
      <c r="F6" s="27"/>
      <c r="G6" s="487"/>
      <c r="H6" s="27"/>
      <c r="I6" s="425"/>
      <c r="J6" s="29"/>
    </row>
    <row r="7" spans="1:10" ht="22.5" customHeight="1">
      <c r="A7" s="65"/>
      <c r="B7" s="41" t="s">
        <v>200</v>
      </c>
      <c r="C7" s="42"/>
      <c r="D7" s="42"/>
      <c r="E7" s="42"/>
      <c r="F7" s="42"/>
      <c r="G7" s="42"/>
      <c r="H7" s="42"/>
      <c r="I7" s="42"/>
      <c r="J7" s="43"/>
    </row>
    <row r="8" spans="1:10" ht="15" customHeight="1">
      <c r="A8" s="226"/>
      <c r="B8" s="10"/>
      <c r="C8" s="491" t="s">
        <v>267</v>
      </c>
      <c r="D8" s="491"/>
      <c r="E8" s="491"/>
      <c r="F8" s="491"/>
      <c r="G8" s="491"/>
      <c r="H8" s="491"/>
      <c r="I8" s="491"/>
      <c r="J8" s="43"/>
    </row>
    <row r="9" spans="1:10" ht="15" customHeight="1">
      <c r="A9" s="226"/>
      <c r="B9" s="10"/>
      <c r="C9" s="491"/>
      <c r="D9" s="491"/>
      <c r="E9" s="491"/>
      <c r="F9" s="491"/>
      <c r="G9" s="491"/>
      <c r="H9" s="491"/>
      <c r="I9" s="491"/>
      <c r="J9" s="43"/>
    </row>
    <row r="10" spans="1:10" ht="15" customHeight="1">
      <c r="A10" s="226"/>
      <c r="B10" s="10"/>
      <c r="C10" s="491"/>
      <c r="D10" s="491"/>
      <c r="E10" s="491"/>
      <c r="F10" s="491"/>
      <c r="G10" s="491"/>
      <c r="H10" s="491"/>
      <c r="I10" s="491"/>
      <c r="J10" s="43"/>
    </row>
    <row r="11" spans="1:10" ht="15" customHeight="1">
      <c r="A11" s="226"/>
      <c r="B11" s="44"/>
      <c r="C11" s="491"/>
      <c r="D11" s="491"/>
      <c r="E11" s="491"/>
      <c r="F11" s="491"/>
      <c r="G11" s="491"/>
      <c r="H11" s="491"/>
      <c r="I11" s="491"/>
      <c r="J11" s="43"/>
    </row>
    <row r="12" spans="1:10" ht="15" customHeight="1">
      <c r="A12" s="226"/>
      <c r="B12" s="44"/>
      <c r="C12" s="491"/>
      <c r="D12" s="491"/>
      <c r="E12" s="491"/>
      <c r="F12" s="491"/>
      <c r="G12" s="491"/>
      <c r="H12" s="491"/>
      <c r="I12" s="491"/>
      <c r="J12" s="43"/>
    </row>
    <row r="13" spans="1:10" ht="15" customHeight="1">
      <c r="A13" s="227"/>
      <c r="B13" s="44"/>
      <c r="C13" s="491"/>
      <c r="D13" s="491"/>
      <c r="E13" s="491"/>
      <c r="F13" s="491"/>
      <c r="G13" s="491"/>
      <c r="H13" s="491"/>
      <c r="I13" s="491"/>
      <c r="J13" s="43"/>
    </row>
    <row r="14" spans="1:10" ht="15.6" customHeight="1">
      <c r="A14" s="226"/>
      <c r="B14" s="44"/>
      <c r="C14" s="44"/>
      <c r="D14" s="44"/>
      <c r="E14" s="44"/>
      <c r="F14" s="44"/>
      <c r="G14" s="44"/>
      <c r="H14" s="44"/>
      <c r="I14" s="44"/>
      <c r="J14" s="43"/>
    </row>
    <row r="15" spans="1:10" ht="13.9" customHeight="1">
      <c r="A15" s="65"/>
      <c r="B15" s="42"/>
      <c r="C15" s="44"/>
      <c r="D15" s="44"/>
      <c r="E15" s="44"/>
      <c r="F15" s="44"/>
      <c r="G15" s="44"/>
      <c r="H15" s="44"/>
      <c r="I15" s="44"/>
      <c r="J15" s="43"/>
    </row>
    <row r="16" spans="1:10" ht="15" customHeight="1">
      <c r="A16" s="65"/>
      <c r="B16" s="42"/>
      <c r="C16" s="10"/>
      <c r="D16" s="42"/>
      <c r="E16" s="42"/>
      <c r="F16" s="334" t="s">
        <v>259</v>
      </c>
      <c r="G16" s="334" t="s">
        <v>260</v>
      </c>
      <c r="H16" s="42"/>
      <c r="I16" s="42"/>
      <c r="J16" s="43"/>
    </row>
    <row r="17" spans="1:12" ht="17.25" customHeight="1">
      <c r="A17" s="65"/>
      <c r="B17" s="84" t="s">
        <v>89</v>
      </c>
      <c r="C17" s="10"/>
      <c r="D17" s="42"/>
      <c r="E17" s="228" t="s">
        <v>44</v>
      </c>
      <c r="F17" s="30"/>
      <c r="G17" s="30"/>
      <c r="H17" s="50" t="s">
        <v>97</v>
      </c>
      <c r="I17" s="50" t="s">
        <v>61</v>
      </c>
      <c r="J17" s="43"/>
      <c r="L17" s="42"/>
    </row>
    <row r="18" spans="1:12" ht="17.25" customHeight="1">
      <c r="A18" s="65"/>
      <c r="B18" s="229" t="s">
        <v>96</v>
      </c>
      <c r="C18" s="10"/>
      <c r="D18" s="42"/>
      <c r="E18" s="58" t="s">
        <v>133</v>
      </c>
      <c r="F18" s="31"/>
      <c r="G18" s="31"/>
      <c r="H18" s="50" t="s">
        <v>98</v>
      </c>
      <c r="I18" s="50" t="s">
        <v>60</v>
      </c>
      <c r="J18" s="43"/>
      <c r="L18" s="42"/>
    </row>
    <row r="19" spans="1:12" ht="17.25" customHeight="1">
      <c r="A19" s="65"/>
      <c r="B19" s="229" t="s">
        <v>88</v>
      </c>
      <c r="C19" s="10"/>
      <c r="D19" s="42"/>
      <c r="E19" s="58" t="s">
        <v>42</v>
      </c>
      <c r="F19" s="31"/>
      <c r="G19" s="31"/>
      <c r="H19" s="50" t="s">
        <v>98</v>
      </c>
      <c r="I19" s="50" t="s">
        <v>60</v>
      </c>
      <c r="J19" s="43"/>
      <c r="L19" s="42"/>
    </row>
    <row r="20" spans="1:12" ht="19.5" customHeight="1">
      <c r="A20" s="65"/>
      <c r="B20" s="490" t="s">
        <v>109</v>
      </c>
      <c r="C20" s="490"/>
      <c r="D20" s="490"/>
      <c r="E20" s="228" t="s">
        <v>131</v>
      </c>
      <c r="F20" s="32"/>
      <c r="G20" s="32"/>
      <c r="H20" s="50" t="s">
        <v>99</v>
      </c>
      <c r="I20" s="50" t="s">
        <v>71</v>
      </c>
      <c r="J20" s="43"/>
      <c r="L20" s="42"/>
    </row>
    <row r="21" spans="1:12" ht="17.25" customHeight="1">
      <c r="A21" s="65"/>
      <c r="B21" s="84" t="s">
        <v>257</v>
      </c>
      <c r="C21" s="10"/>
      <c r="D21" s="16"/>
      <c r="E21" s="58" t="s">
        <v>43</v>
      </c>
      <c r="F21" s="48">
        <v>4.1900000000000004</v>
      </c>
      <c r="G21" s="48">
        <v>4.1900000000000004</v>
      </c>
      <c r="H21" s="230" t="s">
        <v>113</v>
      </c>
      <c r="I21" s="50"/>
      <c r="J21" s="43"/>
      <c r="L21" s="231"/>
    </row>
    <row r="22" spans="1:12" ht="7.5" customHeight="1" thickBot="1">
      <c r="A22" s="65"/>
      <c r="B22" s="340"/>
      <c r="C22" s="340"/>
      <c r="D22" s="340"/>
      <c r="E22" s="101"/>
      <c r="F22" s="232"/>
      <c r="G22" s="232"/>
      <c r="H22" s="104"/>
      <c r="I22" s="50"/>
      <c r="J22" s="43"/>
      <c r="L22" s="42"/>
    </row>
    <row r="23" spans="1:12" ht="17.25" customHeight="1" thickBot="1">
      <c r="A23" s="65"/>
      <c r="B23" s="229" t="s">
        <v>112</v>
      </c>
      <c r="C23" s="10"/>
      <c r="D23" s="42"/>
      <c r="E23" s="233" t="s">
        <v>132</v>
      </c>
      <c r="F23" s="234" t="str">
        <f>IF(COUNTBLANK(F17:F21)=0,F21*F17*(F18-F19)*100/(3600*F20),"")</f>
        <v/>
      </c>
      <c r="G23" s="234" t="str">
        <f>IF(COUNTBLANK(G17:G21)=0,G21*G17*(G18-G19)*100/(3600*G20),"")</f>
        <v/>
      </c>
      <c r="H23" s="50" t="s">
        <v>100</v>
      </c>
      <c r="I23" s="50" t="s">
        <v>60</v>
      </c>
      <c r="J23" s="43"/>
      <c r="L23" s="42"/>
    </row>
    <row r="24" spans="1:12" ht="7.5" customHeight="1" thickBot="1">
      <c r="A24" s="65"/>
      <c r="B24" s="42"/>
      <c r="C24" s="347"/>
      <c r="D24" s="10"/>
      <c r="E24" s="42"/>
      <c r="F24" s="42"/>
      <c r="G24" s="235"/>
      <c r="H24" s="50"/>
      <c r="I24" s="50"/>
      <c r="J24" s="52"/>
    </row>
    <row r="25" spans="1:12" ht="30" customHeight="1" thickBot="1">
      <c r="A25" s="65"/>
      <c r="B25" s="347"/>
      <c r="C25" s="347"/>
      <c r="D25" s="10"/>
      <c r="E25" s="347"/>
      <c r="F25" s="236" t="s">
        <v>90</v>
      </c>
      <c r="G25" s="237" t="str">
        <f>IF(COUNTBLANK(F23:G23)=0,(F23+G23)/2,"")</f>
        <v/>
      </c>
      <c r="H25" s="238" t="s">
        <v>100</v>
      </c>
      <c r="I25" s="50" t="s">
        <v>60</v>
      </c>
      <c r="J25" s="52"/>
    </row>
    <row r="26" spans="1:12" ht="7.5" customHeight="1" thickBot="1">
      <c r="A26" s="65"/>
      <c r="B26" s="42"/>
      <c r="C26" s="347"/>
      <c r="D26" s="10"/>
      <c r="E26" s="347"/>
      <c r="F26" s="347"/>
      <c r="G26" s="66"/>
      <c r="H26" s="67"/>
      <c r="I26" s="50"/>
      <c r="J26" s="43"/>
    </row>
    <row r="27" spans="1:12" ht="15" customHeight="1" thickBot="1">
      <c r="A27" s="65"/>
      <c r="B27" s="42"/>
      <c r="C27" s="46"/>
      <c r="D27" s="347"/>
      <c r="E27" s="347"/>
      <c r="F27" s="97" t="s">
        <v>19</v>
      </c>
      <c r="G27" s="69" t="str">
        <f>IF(G25&lt;&gt;"",ABS(F23-G23)/G25,"")</f>
        <v/>
      </c>
      <c r="H27" s="67"/>
      <c r="I27" s="50"/>
      <c r="J27" s="43"/>
    </row>
    <row r="28" spans="1:12" ht="15" customHeight="1">
      <c r="A28" s="65"/>
      <c r="B28" s="15"/>
      <c r="C28" s="10"/>
      <c r="D28" s="347"/>
      <c r="E28" s="347"/>
      <c r="F28" s="347"/>
      <c r="G28" s="347"/>
      <c r="H28" s="347"/>
      <c r="I28" s="42"/>
      <c r="J28" s="43"/>
    </row>
    <row r="29" spans="1:12" ht="15" customHeight="1">
      <c r="A29" s="65"/>
      <c r="B29" s="46" t="s">
        <v>0</v>
      </c>
      <c r="C29" s="347"/>
      <c r="D29" s="347"/>
      <c r="E29" s="347"/>
      <c r="F29" s="347"/>
      <c r="G29" s="347"/>
      <c r="H29" s="347"/>
      <c r="I29" s="347"/>
      <c r="J29" s="43"/>
    </row>
    <row r="30" spans="1:12" ht="15" customHeight="1">
      <c r="A30" s="65"/>
      <c r="B30" s="42"/>
      <c r="C30" s="347"/>
      <c r="D30" s="347"/>
      <c r="E30" s="347"/>
      <c r="F30" s="347"/>
      <c r="G30" s="347"/>
      <c r="H30" s="347"/>
      <c r="I30" s="347"/>
      <c r="J30" s="43"/>
    </row>
    <row r="31" spans="1:12" ht="15" customHeight="1">
      <c r="A31" s="65"/>
      <c r="B31" s="42"/>
      <c r="C31" s="42"/>
      <c r="D31" s="42"/>
      <c r="E31" s="42"/>
      <c r="F31" s="42"/>
      <c r="G31" s="42"/>
      <c r="H31" s="42"/>
      <c r="I31" s="42"/>
      <c r="J31" s="43"/>
    </row>
    <row r="32" spans="1:12" ht="15" customHeight="1">
      <c r="A32" s="65"/>
      <c r="B32" s="42"/>
      <c r="C32" s="42"/>
      <c r="D32" s="42"/>
      <c r="E32" s="42"/>
      <c r="F32" s="42"/>
      <c r="G32" s="42"/>
      <c r="H32" s="42"/>
      <c r="I32" s="42"/>
      <c r="J32" s="43"/>
    </row>
    <row r="33" spans="1:10" ht="15" customHeight="1">
      <c r="A33" s="65"/>
      <c r="B33" s="42"/>
      <c r="C33" s="42"/>
      <c r="D33" s="42"/>
      <c r="E33" s="42"/>
      <c r="F33" s="42"/>
      <c r="G33" s="42"/>
      <c r="H33" s="42"/>
      <c r="I33" s="42"/>
      <c r="J33" s="43"/>
    </row>
    <row r="34" spans="1:10" ht="15" customHeight="1">
      <c r="A34" s="65"/>
      <c r="B34" s="42"/>
      <c r="C34" s="42"/>
      <c r="D34" s="42"/>
      <c r="E34" s="42"/>
      <c r="F34" s="42"/>
      <c r="G34" s="42"/>
      <c r="H34" s="42"/>
      <c r="I34" s="42"/>
      <c r="J34" s="43"/>
    </row>
    <row r="35" spans="1:10" ht="15" customHeight="1">
      <c r="A35" s="65"/>
      <c r="B35" s="42"/>
      <c r="C35" s="42"/>
      <c r="D35" s="42"/>
      <c r="E35" s="42"/>
      <c r="F35" s="42"/>
      <c r="G35" s="42"/>
      <c r="H35" s="42"/>
      <c r="I35" s="42"/>
      <c r="J35" s="43"/>
    </row>
    <row r="36" spans="1:10" ht="15" customHeight="1">
      <c r="A36" s="65"/>
      <c r="B36" s="42"/>
      <c r="C36" s="42"/>
      <c r="D36" s="42"/>
      <c r="E36" s="42"/>
      <c r="F36" s="42"/>
      <c r="G36" s="42"/>
      <c r="H36" s="42"/>
      <c r="I36" s="42"/>
      <c r="J36" s="43"/>
    </row>
    <row r="37" spans="1:10" ht="15" customHeight="1">
      <c r="A37" s="65"/>
      <c r="B37" s="42"/>
      <c r="C37" s="42"/>
      <c r="D37" s="42"/>
      <c r="E37" s="42"/>
      <c r="F37" s="42"/>
      <c r="G37" s="42"/>
      <c r="H37" s="42"/>
      <c r="I37" s="42"/>
      <c r="J37" s="43"/>
    </row>
    <row r="38" spans="1:10" ht="15" customHeight="1">
      <c r="A38" s="65"/>
      <c r="B38" s="42"/>
      <c r="C38" s="42"/>
      <c r="D38" s="42"/>
      <c r="E38" s="42"/>
      <c r="F38" s="42"/>
      <c r="G38" s="42"/>
      <c r="H38" s="42"/>
      <c r="I38" s="42"/>
      <c r="J38" s="43"/>
    </row>
    <row r="39" spans="1:10" ht="15" customHeight="1">
      <c r="A39" s="65"/>
      <c r="B39" s="10"/>
      <c r="C39" s="10"/>
      <c r="D39" s="42"/>
      <c r="E39" s="42"/>
      <c r="F39" s="42"/>
      <c r="G39" s="42"/>
      <c r="H39" s="42"/>
      <c r="I39" s="42"/>
      <c r="J39" s="43"/>
    </row>
    <row r="40" spans="1:10" ht="15" customHeight="1">
      <c r="A40" s="65"/>
      <c r="B40" s="46" t="s">
        <v>1</v>
      </c>
      <c r="C40" s="42"/>
      <c r="D40" s="42"/>
      <c r="E40" s="42"/>
      <c r="F40" s="42"/>
      <c r="G40" s="42"/>
      <c r="H40" s="42"/>
      <c r="I40" s="42"/>
      <c r="J40" s="43"/>
    </row>
    <row r="41" spans="1:10" ht="15" customHeight="1">
      <c r="A41" s="65"/>
      <c r="B41" s="42"/>
      <c r="C41" s="42"/>
      <c r="D41" s="42"/>
      <c r="E41" s="42"/>
      <c r="F41" s="42"/>
      <c r="G41" s="42"/>
      <c r="H41" s="42"/>
      <c r="I41" s="42"/>
      <c r="J41" s="43"/>
    </row>
    <row r="42" spans="1:10" ht="15" customHeight="1">
      <c r="A42" s="65"/>
      <c r="B42" s="42"/>
      <c r="C42" s="42"/>
      <c r="D42" s="42"/>
      <c r="E42" s="42"/>
      <c r="F42" s="42"/>
      <c r="G42" s="42"/>
      <c r="H42" s="42"/>
      <c r="I42" s="42"/>
      <c r="J42" s="43"/>
    </row>
    <row r="43" spans="1:10" ht="15" customHeight="1">
      <c r="A43" s="65"/>
      <c r="B43" s="42"/>
      <c r="C43" s="42"/>
      <c r="D43" s="42"/>
      <c r="E43" s="42"/>
      <c r="F43" s="42"/>
      <c r="G43" s="42"/>
      <c r="H43" s="42"/>
      <c r="I43" s="42"/>
      <c r="J43" s="43"/>
    </row>
    <row r="44" spans="1:10" ht="15" customHeight="1">
      <c r="A44" s="65"/>
      <c r="B44" s="42"/>
      <c r="C44" s="42"/>
      <c r="D44" s="42"/>
      <c r="E44" s="42"/>
      <c r="F44" s="42"/>
      <c r="G44" s="42"/>
      <c r="H44" s="42"/>
      <c r="I44" s="42"/>
      <c r="J44" s="43"/>
    </row>
    <row r="45" spans="1:10" ht="15" customHeight="1">
      <c r="A45" s="65"/>
      <c r="B45" s="42"/>
      <c r="C45" s="42"/>
      <c r="D45" s="42"/>
      <c r="E45" s="42"/>
      <c r="F45" s="42"/>
      <c r="G45" s="42"/>
      <c r="H45" s="42"/>
      <c r="I45" s="42"/>
      <c r="J45" s="43"/>
    </row>
    <row r="46" spans="1:10" ht="15" customHeight="1">
      <c r="A46" s="65"/>
      <c r="B46" s="42"/>
      <c r="C46" s="42"/>
      <c r="D46" s="42"/>
      <c r="E46" s="42"/>
      <c r="F46" s="42"/>
      <c r="G46" s="42"/>
      <c r="H46" s="42"/>
      <c r="I46" s="42"/>
      <c r="J46" s="43"/>
    </row>
    <row r="47" spans="1:10" ht="15" customHeight="1">
      <c r="A47" s="65"/>
      <c r="B47" s="42"/>
      <c r="C47" s="42"/>
      <c r="D47" s="42"/>
      <c r="E47" s="42"/>
      <c r="F47" s="42"/>
      <c r="G47" s="42"/>
      <c r="H47" s="42"/>
      <c r="I47" s="42"/>
      <c r="J47" s="43"/>
    </row>
    <row r="48" spans="1:10" ht="15" customHeight="1">
      <c r="A48" s="65"/>
      <c r="B48" s="42"/>
      <c r="C48" s="42"/>
      <c r="D48" s="42"/>
      <c r="E48" s="42"/>
      <c r="F48" s="42"/>
      <c r="G48" s="42"/>
      <c r="H48" s="42"/>
      <c r="I48" s="42"/>
      <c r="J48" s="43"/>
    </row>
    <row r="49" spans="1:10" ht="15" customHeight="1">
      <c r="A49" s="65"/>
      <c r="B49" s="42"/>
      <c r="C49" s="42"/>
      <c r="D49" s="42"/>
      <c r="E49" s="42"/>
      <c r="F49" s="42"/>
      <c r="G49" s="42"/>
      <c r="H49" s="42"/>
      <c r="I49" s="42"/>
      <c r="J49" s="43"/>
    </row>
    <row r="50" spans="1:10" ht="15" customHeight="1">
      <c r="A50" s="65"/>
      <c r="B50" s="42"/>
      <c r="C50" s="42"/>
      <c r="D50" s="42"/>
      <c r="E50" s="42"/>
      <c r="F50" s="42"/>
      <c r="G50" s="77"/>
      <c r="H50" s="42"/>
      <c r="I50" s="42"/>
      <c r="J50" s="43"/>
    </row>
    <row r="51" spans="1:10" ht="15" customHeight="1" thickBot="1">
      <c r="A51" s="73"/>
      <c r="B51" s="107"/>
      <c r="C51" s="107"/>
      <c r="D51" s="107"/>
      <c r="E51" s="107"/>
      <c r="F51" s="107"/>
      <c r="G51" s="239"/>
      <c r="H51" s="107"/>
      <c r="I51" s="107"/>
      <c r="J51" s="110"/>
    </row>
    <row r="52" spans="1:10" ht="8.4499999999999993" customHeight="1"/>
    <row r="53" spans="1:10" ht="14.25" thickBot="1"/>
    <row r="54" spans="1:10" ht="19.5" customHeight="1" thickTop="1" thickBot="1">
      <c r="A54" s="371" t="str">
        <f>+A2</f>
        <v>業務用厨房熱機器等性能測定結果　【電気機器】</v>
      </c>
      <c r="B54" s="372"/>
      <c r="C54" s="372"/>
      <c r="D54" s="372"/>
      <c r="E54" s="372"/>
      <c r="F54" s="372"/>
      <c r="G54" s="372"/>
      <c r="H54" s="372"/>
      <c r="I54" s="372"/>
      <c r="J54" s="373"/>
    </row>
    <row r="55" spans="1:10" ht="28.5" customHeight="1" thickTop="1">
      <c r="A55" s="34" t="s">
        <v>266</v>
      </c>
      <c r="B55" s="476" t="str">
        <f>+B3</f>
        <v>回転釜、固定釜(選択してください)　　（　２．熱効率　）</v>
      </c>
      <c r="C55" s="477"/>
      <c r="D55" s="477"/>
      <c r="E55" s="477"/>
      <c r="F55" s="477"/>
      <c r="G55" s="477"/>
      <c r="H55" s="477"/>
      <c r="I55" s="476" t="str">
        <f>+I3</f>
        <v/>
      </c>
      <c r="J55" s="478"/>
    </row>
    <row r="56" spans="1:10" ht="19.5" customHeight="1" thickBot="1">
      <c r="A56" s="11" t="s">
        <v>2</v>
      </c>
      <c r="B56" s="479" t="str">
        <f>+B4</f>
        <v/>
      </c>
      <c r="C56" s="479"/>
      <c r="D56" s="480"/>
      <c r="E56" s="481"/>
      <c r="F56" s="35" t="s">
        <v>3</v>
      </c>
      <c r="G56" s="482" t="str">
        <f>+G4</f>
        <v/>
      </c>
      <c r="H56" s="483"/>
      <c r="I56" s="483"/>
      <c r="J56" s="484"/>
    </row>
    <row r="57" spans="1:10" ht="14.25" customHeight="1">
      <c r="A57" s="36" t="s">
        <v>13</v>
      </c>
      <c r="B57" s="486" t="s">
        <v>29</v>
      </c>
      <c r="C57" s="488"/>
      <c r="D57" s="488"/>
      <c r="E57" s="407" t="s">
        <v>181</v>
      </c>
      <c r="F57" s="178"/>
      <c r="G57" s="486" t="s">
        <v>41</v>
      </c>
      <c r="H57" s="178"/>
      <c r="I57" s="407" t="s">
        <v>16</v>
      </c>
      <c r="J57" s="180"/>
    </row>
    <row r="58" spans="1:10" ht="14.25" thickBot="1">
      <c r="A58" s="11" t="s">
        <v>20</v>
      </c>
      <c r="B58" s="487"/>
      <c r="C58" s="489"/>
      <c r="D58" s="489"/>
      <c r="E58" s="425"/>
      <c r="F58" s="179"/>
      <c r="G58" s="487"/>
      <c r="H58" s="179"/>
      <c r="I58" s="425"/>
      <c r="J58" s="181"/>
    </row>
    <row r="59" spans="1:10" ht="15" customHeight="1">
      <c r="A59" s="251"/>
      <c r="B59" s="347"/>
      <c r="C59" s="252"/>
      <c r="D59" s="252"/>
      <c r="E59" s="253"/>
      <c r="F59" s="254"/>
      <c r="G59" s="255"/>
      <c r="H59" s="256"/>
      <c r="I59" s="253"/>
      <c r="J59" s="257"/>
    </row>
    <row r="60" spans="1:10" ht="22.5" customHeight="1">
      <c r="A60" s="65"/>
      <c r="B60" s="191" t="s">
        <v>182</v>
      </c>
      <c r="C60" s="42"/>
      <c r="D60" s="42"/>
      <c r="E60" s="42"/>
      <c r="F60" s="42"/>
      <c r="G60" s="42"/>
      <c r="H60" s="42"/>
      <c r="I60" s="42"/>
      <c r="J60" s="43"/>
    </row>
    <row r="61" spans="1:10" ht="15.6" customHeight="1">
      <c r="A61" s="65"/>
      <c r="B61" s="42"/>
      <c r="C61" s="485" t="s">
        <v>225</v>
      </c>
      <c r="D61" s="485"/>
      <c r="E61" s="485"/>
      <c r="F61" s="485"/>
      <c r="G61" s="485"/>
      <c r="H61" s="485"/>
      <c r="I61" s="485"/>
      <c r="J61" s="43"/>
    </row>
    <row r="62" spans="1:10" ht="15.6" customHeight="1">
      <c r="A62" s="65"/>
      <c r="B62" s="42"/>
      <c r="C62" s="485"/>
      <c r="D62" s="485"/>
      <c r="E62" s="485"/>
      <c r="F62" s="485"/>
      <c r="G62" s="485"/>
      <c r="H62" s="485"/>
      <c r="I62" s="485"/>
      <c r="J62" s="43"/>
    </row>
    <row r="63" spans="1:10" ht="15.6" customHeight="1">
      <c r="A63" s="65"/>
      <c r="B63" s="42"/>
      <c r="C63" s="485"/>
      <c r="D63" s="485"/>
      <c r="E63" s="485"/>
      <c r="F63" s="485"/>
      <c r="G63" s="485"/>
      <c r="H63" s="485"/>
      <c r="I63" s="485"/>
      <c r="J63" s="43"/>
    </row>
    <row r="64" spans="1:10" ht="15.6" customHeight="1">
      <c r="A64" s="65"/>
      <c r="B64" s="42"/>
      <c r="C64" s="485"/>
      <c r="D64" s="485"/>
      <c r="E64" s="485"/>
      <c r="F64" s="485"/>
      <c r="G64" s="485"/>
      <c r="H64" s="485"/>
      <c r="I64" s="485"/>
      <c r="J64" s="43"/>
    </row>
    <row r="65" spans="1:10" ht="15" customHeight="1">
      <c r="A65" s="65"/>
      <c r="B65" s="42"/>
      <c r="C65" s="15"/>
      <c r="D65" s="347"/>
      <c r="E65" s="15"/>
      <c r="F65" s="347"/>
      <c r="G65" s="42"/>
      <c r="H65" s="42"/>
      <c r="I65" s="42"/>
      <c r="J65" s="43"/>
    </row>
    <row r="66" spans="1:10" ht="15" customHeight="1">
      <c r="A66" s="65"/>
      <c r="B66" s="42"/>
      <c r="C66" s="15"/>
      <c r="D66" s="347"/>
      <c r="E66" s="15"/>
      <c r="F66" s="347"/>
      <c r="G66" s="42"/>
      <c r="H66" s="42"/>
      <c r="I66" s="42"/>
      <c r="J66" s="43"/>
    </row>
    <row r="67" spans="1:10" ht="15" customHeight="1">
      <c r="A67" s="65"/>
      <c r="B67" s="42"/>
      <c r="C67" s="42"/>
      <c r="D67" s="42"/>
      <c r="E67" s="10"/>
      <c r="F67" s="334" t="s">
        <v>259</v>
      </c>
      <c r="G67" s="334" t="s">
        <v>260</v>
      </c>
      <c r="H67" s="10"/>
      <c r="I67" s="42"/>
      <c r="J67" s="43"/>
    </row>
    <row r="68" spans="1:10" ht="15" customHeight="1">
      <c r="A68" s="65"/>
      <c r="B68" s="42" t="s">
        <v>183</v>
      </c>
      <c r="C68" s="42"/>
      <c r="D68" s="10"/>
      <c r="E68" s="58" t="s">
        <v>184</v>
      </c>
      <c r="F68" s="30"/>
      <c r="G68" s="30"/>
      <c r="H68" s="50" t="s">
        <v>185</v>
      </c>
      <c r="I68" s="50" t="s">
        <v>186</v>
      </c>
      <c r="J68" s="206"/>
    </row>
    <row r="69" spans="1:10" ht="15" customHeight="1">
      <c r="A69" s="65"/>
      <c r="B69" s="42" t="s">
        <v>187</v>
      </c>
      <c r="C69" s="42"/>
      <c r="D69" s="10"/>
      <c r="E69" s="58" t="s">
        <v>188</v>
      </c>
      <c r="F69" s="258"/>
      <c r="G69" s="259"/>
      <c r="H69" s="50" t="s">
        <v>107</v>
      </c>
      <c r="I69" s="50" t="s">
        <v>189</v>
      </c>
      <c r="J69" s="206"/>
    </row>
    <row r="70" spans="1:10" ht="15" customHeight="1">
      <c r="A70" s="65"/>
      <c r="B70" s="56" t="s">
        <v>258</v>
      </c>
      <c r="C70" s="42"/>
      <c r="D70" s="10"/>
      <c r="E70" s="58" t="s">
        <v>190</v>
      </c>
      <c r="F70" s="260">
        <v>2260</v>
      </c>
      <c r="G70" s="260">
        <v>2260</v>
      </c>
      <c r="H70" s="104" t="s">
        <v>191</v>
      </c>
      <c r="I70" s="50"/>
      <c r="J70" s="261"/>
    </row>
    <row r="71" spans="1:10" ht="7.5" customHeight="1" thickBot="1">
      <c r="A71" s="65"/>
      <c r="B71" s="42"/>
      <c r="C71" s="42"/>
      <c r="D71" s="10"/>
      <c r="E71" s="262"/>
      <c r="F71" s="107"/>
      <c r="G71" s="107"/>
      <c r="H71" s="50"/>
      <c r="I71" s="50"/>
      <c r="J71" s="206"/>
    </row>
    <row r="72" spans="1:10" ht="15" customHeight="1" thickBot="1">
      <c r="A72" s="65"/>
      <c r="B72" s="15" t="s">
        <v>192</v>
      </c>
      <c r="C72" s="15"/>
      <c r="D72" s="10"/>
      <c r="E72" s="263" t="s">
        <v>193</v>
      </c>
      <c r="F72" s="264" t="str">
        <f>IF(COUNTBLANK(F68:F69)=0,F70*F68/(3600*F69)*100,"")</f>
        <v/>
      </c>
      <c r="G72" s="264" t="str">
        <f>IF(COUNTBLANK(G68:G69)=0,G70*G68/(3600*G69)*100,"")</f>
        <v/>
      </c>
      <c r="H72" s="265" t="s">
        <v>178</v>
      </c>
      <c r="I72" s="50" t="s">
        <v>194</v>
      </c>
      <c r="J72" s="206"/>
    </row>
    <row r="73" spans="1:10" ht="7.5" customHeight="1" thickBot="1">
      <c r="A73" s="65"/>
      <c r="B73" s="347"/>
      <c r="C73" s="15"/>
      <c r="D73" s="10"/>
      <c r="E73" s="10"/>
      <c r="F73" s="347"/>
      <c r="G73" s="66"/>
      <c r="H73" s="51"/>
      <c r="I73" s="50"/>
      <c r="J73" s="206"/>
    </row>
    <row r="74" spans="1:10" ht="30" customHeight="1" thickBot="1">
      <c r="A74" s="65"/>
      <c r="B74" s="42"/>
      <c r="C74" s="42"/>
      <c r="D74" s="10"/>
      <c r="E74" s="10"/>
      <c r="F74" s="266" t="s">
        <v>195</v>
      </c>
      <c r="G74" s="237" t="str">
        <f>IF(COUNTBLANK(F72:G72)=0,(F72+G72)/2,"")</f>
        <v/>
      </c>
      <c r="H74" s="265" t="s">
        <v>178</v>
      </c>
      <c r="I74" s="50" t="s">
        <v>194</v>
      </c>
      <c r="J74" s="206"/>
    </row>
    <row r="75" spans="1:10" ht="7.5" customHeight="1" thickBot="1">
      <c r="A75" s="65"/>
      <c r="B75" s="10"/>
      <c r="C75" s="347"/>
      <c r="D75" s="10"/>
      <c r="E75" s="347"/>
      <c r="F75" s="347"/>
      <c r="G75" s="347"/>
      <c r="H75" s="347"/>
      <c r="I75" s="10"/>
      <c r="J75" s="43"/>
    </row>
    <row r="76" spans="1:10" ht="15" customHeight="1" thickBot="1">
      <c r="A76" s="65"/>
      <c r="B76" s="347"/>
      <c r="C76" s="347"/>
      <c r="D76" s="10"/>
      <c r="E76" s="347"/>
      <c r="F76" s="97" t="s">
        <v>19</v>
      </c>
      <c r="G76" s="267" t="str">
        <f>IF(G74&lt;&gt;"",ABS(F72-G72)/G74,"")</f>
        <v/>
      </c>
      <c r="H76" s="347"/>
      <c r="I76" s="10"/>
      <c r="J76" s="43"/>
    </row>
    <row r="77" spans="1:10" ht="15" customHeight="1">
      <c r="A77" s="65"/>
      <c r="B77" s="42"/>
      <c r="C77" s="347"/>
      <c r="D77" s="347"/>
      <c r="E77" s="10"/>
      <c r="F77" s="347"/>
      <c r="G77" s="97"/>
      <c r="H77" s="246"/>
      <c r="I77" s="347"/>
      <c r="J77" s="43"/>
    </row>
    <row r="78" spans="1:10" ht="15" customHeight="1">
      <c r="A78" s="65"/>
      <c r="B78" s="46" t="s">
        <v>0</v>
      </c>
      <c r="C78" s="347"/>
      <c r="D78" s="347"/>
      <c r="E78" s="347"/>
      <c r="F78" s="347"/>
      <c r="G78" s="347"/>
      <c r="H78" s="347"/>
      <c r="I78" s="42"/>
      <c r="J78" s="43"/>
    </row>
    <row r="79" spans="1:10" ht="15" customHeight="1">
      <c r="A79" s="65"/>
      <c r="B79" s="10"/>
      <c r="C79" s="42"/>
      <c r="D79" s="42"/>
      <c r="E79" s="42"/>
      <c r="F79" s="42"/>
      <c r="G79" s="42"/>
      <c r="H79" s="42"/>
      <c r="I79" s="42"/>
      <c r="J79" s="43"/>
    </row>
    <row r="80" spans="1:10" ht="15" customHeight="1">
      <c r="A80" s="65"/>
      <c r="B80" s="10"/>
      <c r="C80" s="42"/>
      <c r="D80" s="42"/>
      <c r="E80" s="42"/>
      <c r="F80" s="42"/>
      <c r="G80" s="42"/>
      <c r="H80" s="42"/>
      <c r="I80" s="42"/>
      <c r="J80" s="43"/>
    </row>
    <row r="81" spans="1:10" ht="15" customHeight="1">
      <c r="A81" s="65"/>
      <c r="B81" s="42"/>
      <c r="C81" s="42"/>
      <c r="D81" s="42"/>
      <c r="E81" s="42"/>
      <c r="F81" s="42"/>
      <c r="G81" s="42"/>
      <c r="H81" s="42"/>
      <c r="I81" s="42"/>
      <c r="J81" s="43"/>
    </row>
    <row r="82" spans="1:10" ht="15" customHeight="1">
      <c r="A82" s="65"/>
      <c r="B82" s="42"/>
      <c r="C82" s="42"/>
      <c r="D82" s="42"/>
      <c r="E82" s="42"/>
      <c r="F82" s="42"/>
      <c r="G82" s="42"/>
      <c r="H82" s="42"/>
      <c r="I82" s="42"/>
      <c r="J82" s="43"/>
    </row>
    <row r="83" spans="1:10" ht="15" customHeight="1">
      <c r="A83" s="65"/>
      <c r="B83" s="42"/>
      <c r="C83" s="42"/>
      <c r="D83" s="42"/>
      <c r="E83" s="42"/>
      <c r="F83" s="42"/>
      <c r="G83" s="42"/>
      <c r="H83" s="42"/>
      <c r="I83" s="42"/>
      <c r="J83" s="43"/>
    </row>
    <row r="84" spans="1:10" ht="15" customHeight="1">
      <c r="A84" s="65"/>
      <c r="B84" s="42"/>
      <c r="C84" s="42"/>
      <c r="D84" s="42"/>
      <c r="E84" s="42"/>
      <c r="F84" s="42"/>
      <c r="G84" s="42"/>
      <c r="H84" s="42"/>
      <c r="I84" s="42"/>
      <c r="J84" s="43"/>
    </row>
    <row r="85" spans="1:10" ht="15" customHeight="1">
      <c r="A85" s="65"/>
      <c r="B85" s="42"/>
      <c r="C85" s="42"/>
      <c r="D85" s="42"/>
      <c r="E85" s="42"/>
      <c r="F85" s="42"/>
      <c r="G85" s="42"/>
      <c r="H85" s="42"/>
      <c r="I85" s="42"/>
      <c r="J85" s="43"/>
    </row>
    <row r="86" spans="1:10" ht="15" customHeight="1">
      <c r="A86" s="65"/>
      <c r="B86" s="42"/>
      <c r="C86" s="42"/>
      <c r="D86" s="42"/>
      <c r="E86" s="42"/>
      <c r="F86" s="42"/>
      <c r="G86" s="42"/>
      <c r="H86" s="42"/>
      <c r="I86" s="42"/>
      <c r="J86" s="43"/>
    </row>
    <row r="87" spans="1:10" ht="15" customHeight="1">
      <c r="A87" s="65"/>
      <c r="B87" s="42"/>
      <c r="C87" s="42"/>
      <c r="D87" s="42"/>
      <c r="E87" s="42"/>
      <c r="F87" s="42"/>
      <c r="G87" s="42"/>
      <c r="H87" s="42"/>
      <c r="I87" s="42"/>
      <c r="J87" s="43"/>
    </row>
    <row r="88" spans="1:10" ht="15" customHeight="1">
      <c r="A88" s="65"/>
      <c r="B88" s="42"/>
      <c r="C88" s="42"/>
      <c r="D88" s="42"/>
      <c r="E88" s="42"/>
      <c r="F88" s="42"/>
      <c r="G88" s="42"/>
      <c r="H88" s="42"/>
      <c r="I88" s="42"/>
      <c r="J88" s="43"/>
    </row>
    <row r="89" spans="1:10" ht="15" customHeight="1">
      <c r="A89" s="65"/>
      <c r="B89" s="42"/>
      <c r="C89" s="42"/>
      <c r="D89" s="42"/>
      <c r="E89" s="42"/>
      <c r="F89" s="42"/>
      <c r="G89" s="42"/>
      <c r="H89" s="42"/>
      <c r="I89" s="42"/>
      <c r="J89" s="43"/>
    </row>
    <row r="90" spans="1:10" ht="7.5" customHeight="1">
      <c r="A90" s="65"/>
      <c r="B90" s="42"/>
      <c r="C90" s="42"/>
      <c r="D90" s="42"/>
      <c r="E90" s="42"/>
      <c r="F90" s="42"/>
      <c r="G90" s="42"/>
      <c r="H90" s="42"/>
      <c r="I90" s="42"/>
      <c r="J90" s="43"/>
    </row>
    <row r="91" spans="1:10" ht="15" customHeight="1">
      <c r="A91" s="65"/>
      <c r="B91" s="10"/>
      <c r="C91" s="10"/>
      <c r="D91" s="42"/>
      <c r="E91" s="42"/>
      <c r="F91" s="42"/>
      <c r="G91" s="42"/>
      <c r="H91" s="42"/>
      <c r="I91" s="42"/>
      <c r="J91" s="43"/>
    </row>
    <row r="92" spans="1:10" ht="15" customHeight="1">
      <c r="A92" s="65"/>
      <c r="B92" s="46" t="s">
        <v>1</v>
      </c>
      <c r="C92" s="42"/>
      <c r="D92" s="42"/>
      <c r="E92" s="42"/>
      <c r="F92" s="42"/>
      <c r="G92" s="42"/>
      <c r="H92" s="42"/>
      <c r="I92" s="42"/>
      <c r="J92" s="43"/>
    </row>
    <row r="93" spans="1:10" ht="15" customHeight="1">
      <c r="A93" s="65"/>
      <c r="B93" s="42"/>
      <c r="C93" s="42"/>
      <c r="D93" s="42"/>
      <c r="E93" s="42"/>
      <c r="F93" s="42"/>
      <c r="G93" s="42"/>
      <c r="H93" s="42"/>
      <c r="I93" s="42"/>
      <c r="J93" s="43"/>
    </row>
    <row r="94" spans="1:10" ht="15" customHeight="1">
      <c r="A94" s="65"/>
      <c r="B94" s="42"/>
      <c r="C94" s="42"/>
      <c r="D94" s="42"/>
      <c r="E94" s="42"/>
      <c r="F94" s="42"/>
      <c r="G94" s="42"/>
      <c r="H94" s="42"/>
      <c r="I94" s="42"/>
      <c r="J94" s="43"/>
    </row>
    <row r="95" spans="1:10" ht="15" customHeight="1">
      <c r="A95" s="65"/>
      <c r="B95" s="42"/>
      <c r="C95" s="42"/>
      <c r="D95" s="42"/>
      <c r="E95" s="42"/>
      <c r="F95" s="42"/>
      <c r="G95" s="42"/>
      <c r="H95" s="42"/>
      <c r="I95" s="42"/>
      <c r="J95" s="43"/>
    </row>
    <row r="96" spans="1:10" ht="15" customHeight="1">
      <c r="A96" s="65"/>
      <c r="B96" s="42"/>
      <c r="C96" s="42"/>
      <c r="D96" s="42"/>
      <c r="E96" s="42"/>
      <c r="F96" s="42"/>
      <c r="G96" s="42"/>
      <c r="H96" s="42"/>
      <c r="I96" s="42"/>
      <c r="J96" s="43"/>
    </row>
    <row r="97" spans="1:10" ht="15" customHeight="1">
      <c r="A97" s="65"/>
      <c r="B97" s="42"/>
      <c r="C97" s="42"/>
      <c r="D97" s="42"/>
      <c r="E97" s="42"/>
      <c r="F97" s="42"/>
      <c r="G97" s="42"/>
      <c r="H97" s="42"/>
      <c r="I97" s="42"/>
      <c r="J97" s="43"/>
    </row>
    <row r="98" spans="1:10" ht="15" customHeight="1">
      <c r="A98" s="65"/>
      <c r="B98" s="42"/>
      <c r="C98" s="42"/>
      <c r="D98" s="42"/>
      <c r="E98" s="42"/>
      <c r="F98" s="42"/>
      <c r="G98" s="42"/>
      <c r="H98" s="42"/>
      <c r="I98" s="42"/>
      <c r="J98" s="43"/>
    </row>
    <row r="99" spans="1:10" ht="15" customHeight="1">
      <c r="A99" s="65"/>
      <c r="B99" s="42"/>
      <c r="C99" s="42"/>
      <c r="D99" s="42"/>
      <c r="E99" s="42"/>
      <c r="F99" s="42"/>
      <c r="G99" s="42"/>
      <c r="H99" s="42"/>
      <c r="I99" s="42"/>
      <c r="J99" s="43"/>
    </row>
    <row r="100" spans="1:10" ht="15" customHeight="1">
      <c r="A100" s="65"/>
      <c r="B100" s="42"/>
      <c r="C100" s="42"/>
      <c r="D100" s="42"/>
      <c r="E100" s="42"/>
      <c r="F100" s="42"/>
      <c r="G100" s="42"/>
      <c r="H100" s="42"/>
      <c r="I100" s="42"/>
      <c r="J100" s="43"/>
    </row>
    <row r="101" spans="1:10" ht="15" customHeight="1">
      <c r="A101" s="65"/>
      <c r="B101" s="42"/>
      <c r="C101" s="42"/>
      <c r="D101" s="42"/>
      <c r="E101" s="42"/>
      <c r="F101" s="42"/>
      <c r="G101" s="42"/>
      <c r="H101" s="42"/>
      <c r="I101" s="42"/>
      <c r="J101" s="43"/>
    </row>
    <row r="102" spans="1:10" ht="15" customHeight="1">
      <c r="A102" s="65"/>
      <c r="B102" s="42"/>
      <c r="C102" s="42"/>
      <c r="D102" s="42"/>
      <c r="E102" s="42"/>
      <c r="F102" s="42"/>
      <c r="G102" s="42"/>
      <c r="H102" s="42"/>
      <c r="I102" s="42"/>
      <c r="J102" s="43"/>
    </row>
    <row r="103" spans="1:10" ht="15" customHeight="1">
      <c r="A103" s="65"/>
      <c r="B103" s="42"/>
      <c r="C103" s="42"/>
      <c r="D103" s="42"/>
      <c r="E103" s="42"/>
      <c r="F103" s="42"/>
      <c r="G103" s="42"/>
      <c r="H103" s="42"/>
      <c r="I103" s="42"/>
      <c r="J103" s="43"/>
    </row>
    <row r="104" spans="1:10" ht="15" customHeight="1" thickBot="1">
      <c r="A104" s="73"/>
      <c r="B104" s="107"/>
      <c r="C104" s="107"/>
      <c r="D104" s="107"/>
      <c r="E104" s="107"/>
      <c r="F104" s="107"/>
      <c r="G104" s="107"/>
      <c r="H104" s="107"/>
      <c r="I104" s="107"/>
      <c r="J104" s="110"/>
    </row>
    <row r="105" spans="1:10" ht="7.9" customHeight="1"/>
  </sheetData>
  <sheetProtection password="89E8" sheet="1" objects="1" scenarios="1" selectLockedCells="1"/>
  <mergeCells count="25">
    <mergeCell ref="A2:J2"/>
    <mergeCell ref="G4:J4"/>
    <mergeCell ref="B4:E4"/>
    <mergeCell ref="I3:J3"/>
    <mergeCell ref="B3:H3"/>
    <mergeCell ref="A54:J54"/>
    <mergeCell ref="B55:H55"/>
    <mergeCell ref="I55:J55"/>
    <mergeCell ref="G5:G6"/>
    <mergeCell ref="I5:I6"/>
    <mergeCell ref="C5:D5"/>
    <mergeCell ref="B20:D20"/>
    <mergeCell ref="C8:I13"/>
    <mergeCell ref="C6:D6"/>
    <mergeCell ref="B5:B6"/>
    <mergeCell ref="E5:E6"/>
    <mergeCell ref="C61:I64"/>
    <mergeCell ref="B56:E56"/>
    <mergeCell ref="G56:J56"/>
    <mergeCell ref="B57:B58"/>
    <mergeCell ref="C57:D57"/>
    <mergeCell ref="E57:E58"/>
    <mergeCell ref="G57:G58"/>
    <mergeCell ref="I57:I58"/>
    <mergeCell ref="C58:D58"/>
  </mergeCells>
  <phoneticPr fontId="3"/>
  <conditionalFormatting sqref="G27 H77 G76">
    <cfRule type="cellIs" dxfId="4" priority="3" stopIfTrue="1" operator="greaterThan">
      <formula>0.05</formula>
    </cfRule>
  </conditionalFormatting>
  <conditionalFormatting sqref="G75">
    <cfRule type="cellIs" dxfId="3" priority="1" stopIfTrue="1" operator="greaterThan">
      <formula>0.05</formula>
    </cfRule>
  </conditionalFormatting>
  <pageMargins left="0.78740157480314965" right="0.51181102362204722" top="0.78740157480314965" bottom="0.39370078740157483" header="0.19685039370078741" footer="0.19685039370078741"/>
  <pageSetup paperSize="9" orientation="portrait" r:id="rId1"/>
  <rowBreaks count="2" manualBreakCount="2">
    <brk id="52" max="16383" man="1"/>
    <brk id="1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64"/>
  <sheetViews>
    <sheetView view="pageBreakPreview" zoomScaleNormal="100" zoomScaleSheetLayoutView="100" workbookViewId="0">
      <selection activeCell="C5" sqref="C5:D5"/>
    </sheetView>
  </sheetViews>
  <sheetFormatPr defaultRowHeight="13.5"/>
  <cols>
    <col min="1" max="1" width="10.375" style="6" customWidth="1"/>
    <col min="2" max="3" width="9.125" style="6" customWidth="1"/>
    <col min="4" max="4" width="12.25" style="6" customWidth="1"/>
    <col min="5" max="5" width="8.125" style="6" customWidth="1"/>
    <col min="6" max="7" width="8.875" style="6" customWidth="1"/>
    <col min="8" max="8" width="7.125" style="6" customWidth="1"/>
    <col min="9" max="9" width="8.5" style="6" customWidth="1"/>
    <col min="10" max="10" width="6.625" style="6" customWidth="1"/>
    <col min="11" max="11" width="5.625" style="6" customWidth="1"/>
    <col min="12" max="16384" width="9" style="6"/>
  </cols>
  <sheetData>
    <row r="1" spans="1:10" ht="15" customHeight="1" thickBot="1"/>
    <row r="2" spans="1:10" s="33" customFormat="1" ht="19.5" customHeight="1" thickTop="1" thickBot="1">
      <c r="A2" s="371" t="str">
        <f>+表紙!A2</f>
        <v>業務用厨房熱機器等性能測定結果　【電気機器】</v>
      </c>
      <c r="B2" s="372"/>
      <c r="C2" s="372"/>
      <c r="D2" s="372"/>
      <c r="E2" s="372"/>
      <c r="F2" s="372"/>
      <c r="G2" s="372"/>
      <c r="H2" s="372"/>
      <c r="I2" s="372"/>
      <c r="J2" s="373"/>
    </row>
    <row r="3" spans="1:10" s="33" customFormat="1" ht="28.5" customHeight="1" thickTop="1">
      <c r="A3" s="34" t="s">
        <v>266</v>
      </c>
      <c r="B3" s="476" t="str">
        <f>+表紙!B3&amp;"　　（　３．立上り性能　）"</f>
        <v>回転釜、固定釜(選択してください)　　（　３．立上り性能　）</v>
      </c>
      <c r="C3" s="498"/>
      <c r="D3" s="498"/>
      <c r="E3" s="498"/>
      <c r="F3" s="498"/>
      <c r="G3" s="498"/>
      <c r="H3" s="498"/>
      <c r="I3" s="499" t="str">
        <f>IF(表紙!$C$12="選択してください","",表紙!$C$12)</f>
        <v/>
      </c>
      <c r="J3" s="500"/>
    </row>
    <row r="4" spans="1:10" s="33" customFormat="1" ht="20.100000000000001" customHeight="1" thickBot="1">
      <c r="A4" s="11" t="s">
        <v>2</v>
      </c>
      <c r="B4" s="479" t="str">
        <f>'2.熱効率'!$B$4</f>
        <v/>
      </c>
      <c r="C4" s="479"/>
      <c r="D4" s="480"/>
      <c r="E4" s="481"/>
      <c r="F4" s="35" t="s">
        <v>3</v>
      </c>
      <c r="G4" s="482" t="str">
        <f>'2.熱効率'!$G$4</f>
        <v/>
      </c>
      <c r="H4" s="483"/>
      <c r="I4" s="483"/>
      <c r="J4" s="484"/>
    </row>
    <row r="5" spans="1:10" s="33" customFormat="1" ht="14.25" customHeight="1">
      <c r="A5" s="36" t="s">
        <v>13</v>
      </c>
      <c r="B5" s="486" t="s">
        <v>29</v>
      </c>
      <c r="C5" s="488"/>
      <c r="D5" s="488"/>
      <c r="E5" s="407" t="s">
        <v>31</v>
      </c>
      <c r="F5" s="26"/>
      <c r="G5" s="486" t="s">
        <v>41</v>
      </c>
      <c r="H5" s="26"/>
      <c r="I5" s="407" t="s">
        <v>16</v>
      </c>
      <c r="J5" s="28"/>
    </row>
    <row r="6" spans="1:10" s="33" customFormat="1" ht="14.25" customHeight="1" thickBot="1">
      <c r="A6" s="11" t="s">
        <v>20</v>
      </c>
      <c r="B6" s="487"/>
      <c r="C6" s="489"/>
      <c r="D6" s="489"/>
      <c r="E6" s="425"/>
      <c r="F6" s="27"/>
      <c r="G6" s="487"/>
      <c r="H6" s="27"/>
      <c r="I6" s="425"/>
      <c r="J6" s="29"/>
    </row>
    <row r="7" spans="1:10" s="33" customFormat="1" ht="9.75" customHeight="1">
      <c r="A7" s="37"/>
      <c r="B7" s="38"/>
      <c r="C7" s="38"/>
      <c r="D7" s="38"/>
      <c r="E7" s="38"/>
      <c r="F7" s="38"/>
      <c r="G7" s="38"/>
      <c r="H7" s="38"/>
      <c r="I7" s="38"/>
      <c r="J7" s="39"/>
    </row>
    <row r="8" spans="1:10" s="33" customFormat="1" ht="22.5" customHeight="1">
      <c r="A8" s="40"/>
      <c r="B8" s="41" t="s">
        <v>47</v>
      </c>
      <c r="C8" s="42"/>
      <c r="D8" s="42"/>
      <c r="E8" s="42"/>
      <c r="F8" s="42"/>
      <c r="G8" s="42"/>
      <c r="H8" s="42"/>
      <c r="I8" s="42"/>
      <c r="J8" s="43"/>
    </row>
    <row r="9" spans="1:10" s="33" customFormat="1" ht="15" customHeight="1">
      <c r="A9" s="40"/>
      <c r="B9" s="42"/>
      <c r="C9" s="497" t="s">
        <v>226</v>
      </c>
      <c r="D9" s="497"/>
      <c r="E9" s="497"/>
      <c r="F9" s="497"/>
      <c r="G9" s="497"/>
      <c r="H9" s="497"/>
      <c r="I9" s="497"/>
      <c r="J9" s="43"/>
    </row>
    <row r="10" spans="1:10" s="33" customFormat="1" ht="15" customHeight="1">
      <c r="A10" s="40"/>
      <c r="B10" s="42"/>
      <c r="C10" s="497"/>
      <c r="D10" s="497"/>
      <c r="E10" s="497"/>
      <c r="F10" s="497"/>
      <c r="G10" s="497"/>
      <c r="H10" s="497"/>
      <c r="I10" s="497"/>
      <c r="J10" s="43"/>
    </row>
    <row r="11" spans="1:10" s="33" customFormat="1" ht="15" customHeight="1">
      <c r="A11" s="40"/>
      <c r="B11" s="42"/>
      <c r="C11" s="497"/>
      <c r="D11" s="497"/>
      <c r="E11" s="497"/>
      <c r="F11" s="497"/>
      <c r="G11" s="497"/>
      <c r="H11" s="497"/>
      <c r="I11" s="497"/>
      <c r="J11" s="43"/>
    </row>
    <row r="12" spans="1:10" s="33" customFormat="1" ht="15" customHeight="1">
      <c r="A12" s="40"/>
      <c r="B12" s="42"/>
      <c r="C12" s="497"/>
      <c r="D12" s="497"/>
      <c r="E12" s="497"/>
      <c r="F12" s="497"/>
      <c r="G12" s="497"/>
      <c r="H12" s="497"/>
      <c r="I12" s="497"/>
      <c r="J12" s="43"/>
    </row>
    <row r="13" spans="1:10" s="33" customFormat="1" ht="15" customHeight="1">
      <c r="A13" s="40"/>
      <c r="B13" s="42"/>
      <c r="C13" s="45"/>
      <c r="D13" s="46"/>
      <c r="E13" s="15"/>
      <c r="F13" s="15"/>
      <c r="G13" s="42"/>
      <c r="H13" s="42"/>
      <c r="I13" s="42"/>
      <c r="J13" s="43"/>
    </row>
    <row r="14" spans="1:10" s="33" customFormat="1" ht="15" customHeight="1">
      <c r="A14" s="40"/>
      <c r="B14" s="42"/>
      <c r="C14" s="45"/>
      <c r="D14" s="46"/>
      <c r="E14" s="15"/>
      <c r="F14" s="15"/>
      <c r="G14" s="42"/>
      <c r="H14" s="42"/>
      <c r="I14" s="42"/>
      <c r="J14" s="43"/>
    </row>
    <row r="15" spans="1:10" s="33" customFormat="1" ht="15" customHeight="1">
      <c r="A15" s="40"/>
      <c r="B15" s="42"/>
      <c r="C15" s="42"/>
      <c r="D15" s="42"/>
      <c r="E15" s="42"/>
      <c r="F15" s="334" t="s">
        <v>259</v>
      </c>
      <c r="G15" s="334" t="s">
        <v>260</v>
      </c>
      <c r="H15" s="42"/>
      <c r="I15" s="42"/>
      <c r="J15" s="43"/>
    </row>
    <row r="16" spans="1:10" s="33" customFormat="1" ht="18.75" customHeight="1">
      <c r="A16" s="40"/>
      <c r="B16" s="47" t="s">
        <v>227</v>
      </c>
      <c r="C16" s="42"/>
      <c r="D16" s="48"/>
      <c r="E16" s="49" t="s">
        <v>62</v>
      </c>
      <c r="F16" s="30"/>
      <c r="G16" s="30"/>
      <c r="H16" s="244" t="s">
        <v>101</v>
      </c>
      <c r="I16" s="51" t="s">
        <v>61</v>
      </c>
      <c r="J16" s="52"/>
    </row>
    <row r="17" spans="1:19" s="33" customFormat="1" ht="18.75" customHeight="1">
      <c r="A17" s="40"/>
      <c r="B17" s="47" t="s">
        <v>48</v>
      </c>
      <c r="C17" s="42"/>
      <c r="D17" s="48"/>
      <c r="E17" s="49" t="s">
        <v>103</v>
      </c>
      <c r="F17" s="30"/>
      <c r="G17" s="76"/>
      <c r="H17" s="244" t="s">
        <v>5</v>
      </c>
      <c r="I17" s="51" t="s">
        <v>61</v>
      </c>
      <c r="J17" s="52"/>
      <c r="M17" s="53"/>
    </row>
    <row r="18" spans="1:19" s="33" customFormat="1" ht="18.75" customHeight="1">
      <c r="A18" s="40"/>
      <c r="B18" s="54" t="s">
        <v>49</v>
      </c>
      <c r="C18" s="42"/>
      <c r="D18" s="48"/>
      <c r="E18" s="55" t="s">
        <v>45</v>
      </c>
      <c r="F18" s="31"/>
      <c r="G18" s="31"/>
      <c r="H18" s="244" t="s">
        <v>4</v>
      </c>
      <c r="I18" s="51" t="s">
        <v>60</v>
      </c>
      <c r="J18" s="52"/>
      <c r="M18" s="53"/>
    </row>
    <row r="19" spans="1:19" s="33" customFormat="1" ht="7.5" customHeight="1" thickBot="1">
      <c r="A19" s="40"/>
      <c r="B19" s="42"/>
      <c r="C19" s="42"/>
      <c r="D19" s="42"/>
      <c r="E19" s="56"/>
      <c r="F19" s="42"/>
      <c r="G19" s="42"/>
      <c r="H19" s="244"/>
      <c r="I19" s="50"/>
      <c r="J19" s="43"/>
    </row>
    <row r="20" spans="1:19" s="33" customFormat="1" ht="17.25" customHeight="1" thickBot="1">
      <c r="A20" s="40"/>
      <c r="B20" s="57" t="s">
        <v>50</v>
      </c>
      <c r="C20" s="347"/>
      <c r="D20" s="15"/>
      <c r="E20" s="58" t="s">
        <v>134</v>
      </c>
      <c r="F20" s="59" t="str">
        <f>IF(COUNTBLANK(F16:F18)=0,60*F16/(F17*(95-F18)),"")</f>
        <v/>
      </c>
      <c r="G20" s="59" t="str">
        <f>IF(COUNTBLANK(G16:G18)=0,60*G16/(G17*(95-G18)),"")</f>
        <v/>
      </c>
      <c r="H20" s="60" t="s">
        <v>102</v>
      </c>
      <c r="I20" s="51" t="s">
        <v>61</v>
      </c>
      <c r="J20" s="52"/>
      <c r="M20" s="42"/>
    </row>
    <row r="21" spans="1:19" s="33" customFormat="1" ht="7.5" customHeight="1" thickBot="1">
      <c r="A21" s="40"/>
      <c r="B21" s="15"/>
      <c r="C21" s="347"/>
      <c r="D21" s="16"/>
      <c r="E21" s="56"/>
      <c r="F21" s="344"/>
      <c r="G21" s="61"/>
      <c r="H21" s="244"/>
      <c r="I21" s="51"/>
      <c r="J21" s="52"/>
      <c r="M21" s="53"/>
    </row>
    <row r="22" spans="1:19" s="33" customFormat="1" ht="30" customHeight="1" thickBot="1">
      <c r="A22" s="40"/>
      <c r="B22" s="42"/>
      <c r="C22" s="62"/>
      <c r="D22" s="347"/>
      <c r="E22" s="42"/>
      <c r="F22" s="342" t="s">
        <v>114</v>
      </c>
      <c r="G22" s="63" t="str">
        <f>IF(COUNTBLANK(F20:G20)=0,(F20+G20)/2,"")</f>
        <v/>
      </c>
      <c r="H22" s="60" t="s">
        <v>102</v>
      </c>
      <c r="I22" s="51" t="s">
        <v>61</v>
      </c>
      <c r="J22" s="64"/>
      <c r="M22" s="42"/>
    </row>
    <row r="23" spans="1:19" ht="7.5" customHeight="1" thickBot="1">
      <c r="A23" s="65"/>
      <c r="B23" s="42"/>
      <c r="C23" s="10"/>
      <c r="D23" s="347"/>
      <c r="E23" s="347"/>
      <c r="F23" s="347"/>
      <c r="G23" s="66"/>
      <c r="H23" s="67"/>
      <c r="I23" s="50"/>
      <c r="J23" s="43"/>
    </row>
    <row r="24" spans="1:19" ht="15" customHeight="1" thickBot="1">
      <c r="A24" s="65"/>
      <c r="B24" s="42"/>
      <c r="C24" s="347"/>
      <c r="D24" s="347"/>
      <c r="E24" s="347"/>
      <c r="F24" s="68" t="s">
        <v>19</v>
      </c>
      <c r="G24" s="69" t="str">
        <f>IF(G22&lt;&gt;"",ABS(F20-G20)/G22,"")</f>
        <v/>
      </c>
      <c r="H24" s="70"/>
      <c r="I24" s="71"/>
      <c r="J24" s="43"/>
    </row>
    <row r="25" spans="1:19" ht="15" customHeight="1">
      <c r="A25" s="65"/>
      <c r="B25" s="46" t="s">
        <v>0</v>
      </c>
      <c r="C25" s="347"/>
      <c r="D25" s="347"/>
      <c r="E25" s="347"/>
      <c r="F25" s="347"/>
      <c r="G25" s="347"/>
      <c r="H25" s="347"/>
      <c r="I25" s="347"/>
      <c r="J25" s="43"/>
    </row>
    <row r="26" spans="1:19" ht="15" customHeight="1">
      <c r="A26" s="65"/>
      <c r="B26" s="42"/>
      <c r="C26" s="347"/>
      <c r="D26" s="42"/>
      <c r="E26" s="42"/>
      <c r="F26" s="42"/>
      <c r="G26" s="42"/>
      <c r="H26" s="42"/>
      <c r="I26" s="42"/>
      <c r="J26" s="43"/>
    </row>
    <row r="27" spans="1:19" ht="15" customHeight="1">
      <c r="A27" s="65"/>
      <c r="B27" s="42"/>
      <c r="C27" s="347"/>
      <c r="D27" s="42"/>
      <c r="E27" s="42"/>
      <c r="F27" s="42"/>
      <c r="G27" s="42"/>
      <c r="H27" s="42"/>
      <c r="I27" s="42"/>
      <c r="J27" s="43"/>
    </row>
    <row r="28" spans="1:19" ht="15" customHeight="1">
      <c r="A28" s="65"/>
      <c r="B28" s="42"/>
      <c r="C28" s="347"/>
      <c r="D28" s="42"/>
      <c r="E28" s="42"/>
      <c r="F28" s="42"/>
      <c r="G28" s="42"/>
      <c r="H28" s="42"/>
      <c r="I28" s="42"/>
      <c r="J28" s="43"/>
    </row>
    <row r="29" spans="1:19" ht="15" customHeight="1">
      <c r="A29" s="65"/>
      <c r="B29" s="42"/>
      <c r="C29" s="347"/>
      <c r="D29" s="42"/>
      <c r="E29" s="42"/>
      <c r="F29" s="42"/>
      <c r="G29" s="42"/>
      <c r="H29" s="42"/>
      <c r="I29" s="42"/>
      <c r="J29" s="43"/>
      <c r="S29" s="53"/>
    </row>
    <row r="30" spans="1:19" ht="15" customHeight="1">
      <c r="A30" s="65"/>
      <c r="B30" s="42"/>
      <c r="C30" s="347"/>
      <c r="D30" s="42"/>
      <c r="E30" s="42"/>
      <c r="F30" s="42"/>
      <c r="G30" s="42"/>
      <c r="H30" s="42"/>
      <c r="I30" s="42"/>
      <c r="J30" s="43"/>
      <c r="S30" s="53"/>
    </row>
    <row r="31" spans="1:19" ht="15" customHeight="1">
      <c r="A31" s="65"/>
      <c r="B31" s="42"/>
      <c r="C31" s="347"/>
      <c r="D31" s="42"/>
      <c r="E31" s="42"/>
      <c r="F31" s="42"/>
      <c r="G31" s="42"/>
      <c r="H31" s="42"/>
      <c r="I31" s="42"/>
      <c r="J31" s="43"/>
      <c r="S31" s="53"/>
    </row>
    <row r="32" spans="1:19" ht="15" customHeight="1">
      <c r="A32" s="65"/>
      <c r="B32" s="42"/>
      <c r="C32" s="347"/>
      <c r="D32" s="42"/>
      <c r="E32" s="42"/>
      <c r="F32" s="42"/>
      <c r="G32" s="42"/>
      <c r="H32" s="42"/>
      <c r="I32" s="42"/>
      <c r="J32" s="43"/>
      <c r="S32" s="53"/>
    </row>
    <row r="33" spans="1:10" ht="15" customHeight="1">
      <c r="A33" s="65"/>
      <c r="B33" s="42"/>
      <c r="C33" s="347"/>
      <c r="D33" s="42"/>
      <c r="E33" s="42"/>
      <c r="F33" s="42"/>
      <c r="G33" s="42"/>
      <c r="H33" s="42"/>
      <c r="I33" s="42"/>
      <c r="J33" s="43"/>
    </row>
    <row r="34" spans="1:10" ht="15" customHeight="1">
      <c r="A34" s="65"/>
      <c r="B34" s="42"/>
      <c r="C34" s="347"/>
      <c r="D34" s="42"/>
      <c r="E34" s="42"/>
      <c r="F34" s="42"/>
      <c r="G34" s="42"/>
      <c r="H34" s="42"/>
      <c r="I34" s="42"/>
      <c r="J34" s="43"/>
    </row>
    <row r="35" spans="1:10" ht="15" customHeight="1">
      <c r="A35" s="65"/>
      <c r="B35" s="10"/>
      <c r="C35" s="347"/>
      <c r="D35" s="42"/>
      <c r="E35" s="42"/>
      <c r="F35" s="42"/>
      <c r="G35" s="42"/>
      <c r="H35" s="42"/>
      <c r="I35" s="42"/>
      <c r="J35" s="43"/>
    </row>
    <row r="36" spans="1:10" ht="15" customHeight="1">
      <c r="A36" s="65"/>
      <c r="B36" s="42"/>
      <c r="C36" s="42"/>
      <c r="D36" s="42"/>
      <c r="E36" s="42"/>
      <c r="F36" s="42"/>
      <c r="G36" s="42"/>
      <c r="H36" s="42"/>
      <c r="I36" s="42"/>
      <c r="J36" s="43"/>
    </row>
    <row r="37" spans="1:10" ht="15" customHeight="1">
      <c r="A37" s="65"/>
      <c r="B37" s="42"/>
      <c r="C37" s="42"/>
      <c r="D37" s="42"/>
      <c r="E37" s="42"/>
      <c r="F37" s="42"/>
      <c r="G37" s="42"/>
      <c r="H37" s="42"/>
      <c r="I37" s="42"/>
      <c r="J37" s="43"/>
    </row>
    <row r="38" spans="1:10" ht="7.5" customHeight="1">
      <c r="A38" s="65"/>
      <c r="C38" s="10"/>
      <c r="D38" s="42"/>
      <c r="E38" s="42"/>
      <c r="F38" s="42"/>
      <c r="G38" s="42"/>
      <c r="H38" s="42"/>
      <c r="I38" s="42"/>
      <c r="J38" s="43"/>
    </row>
    <row r="39" spans="1:10" ht="15" customHeight="1">
      <c r="A39" s="65"/>
      <c r="B39" s="46" t="s">
        <v>6</v>
      </c>
      <c r="C39" s="10"/>
      <c r="D39" s="42"/>
      <c r="E39" s="42"/>
      <c r="F39" s="42"/>
      <c r="G39" s="42"/>
      <c r="H39" s="42"/>
      <c r="I39" s="42"/>
      <c r="J39" s="43"/>
    </row>
    <row r="40" spans="1:10" ht="15" customHeight="1">
      <c r="A40" s="65"/>
      <c r="B40" s="42"/>
      <c r="C40" s="42"/>
      <c r="D40" s="42"/>
      <c r="E40" s="42"/>
      <c r="F40" s="42"/>
      <c r="G40" s="42"/>
      <c r="H40" s="42"/>
      <c r="I40" s="42"/>
      <c r="J40" s="43"/>
    </row>
    <row r="41" spans="1:10" ht="15" customHeight="1">
      <c r="A41" s="65"/>
      <c r="B41" s="42"/>
      <c r="C41" s="42"/>
      <c r="D41" s="42"/>
      <c r="E41" s="42"/>
      <c r="F41" s="42"/>
      <c r="G41" s="42"/>
      <c r="H41" s="42"/>
      <c r="I41" s="42"/>
      <c r="J41" s="43"/>
    </row>
    <row r="42" spans="1:10" ht="15" customHeight="1">
      <c r="A42" s="65"/>
      <c r="B42" s="42"/>
      <c r="C42" s="42"/>
      <c r="D42" s="42"/>
      <c r="E42" s="42"/>
      <c r="F42" s="42"/>
      <c r="G42" s="42"/>
      <c r="H42" s="42"/>
      <c r="I42" s="42"/>
      <c r="J42" s="43"/>
    </row>
    <row r="43" spans="1:10" ht="15" customHeight="1">
      <c r="A43" s="65"/>
      <c r="B43" s="42"/>
      <c r="C43" s="42"/>
      <c r="D43" s="42"/>
      <c r="E43" s="42"/>
      <c r="F43" s="42"/>
      <c r="G43" s="42"/>
      <c r="H43" s="42"/>
      <c r="I43" s="42"/>
      <c r="J43" s="43"/>
    </row>
    <row r="44" spans="1:10" ht="15" customHeight="1">
      <c r="A44" s="65"/>
      <c r="B44" s="42"/>
      <c r="C44" s="42"/>
      <c r="D44" s="42"/>
      <c r="E44" s="42"/>
      <c r="F44" s="42"/>
      <c r="G44" s="42"/>
      <c r="H44" s="42"/>
      <c r="I44" s="42"/>
      <c r="J44" s="43"/>
    </row>
    <row r="45" spans="1:10" ht="15" customHeight="1">
      <c r="A45" s="65"/>
      <c r="B45" s="10"/>
      <c r="C45" s="10"/>
      <c r="D45" s="42"/>
      <c r="E45" s="42"/>
      <c r="F45" s="42"/>
      <c r="G45" s="42"/>
      <c r="H45" s="42"/>
      <c r="I45" s="42"/>
      <c r="J45" s="72"/>
    </row>
    <row r="46" spans="1:10" ht="15" customHeight="1">
      <c r="A46" s="65"/>
      <c r="B46" s="10"/>
      <c r="C46" s="10"/>
      <c r="D46" s="42"/>
      <c r="E46" s="42"/>
      <c r="F46" s="42"/>
      <c r="G46" s="42"/>
      <c r="H46" s="42"/>
      <c r="I46" s="42"/>
      <c r="J46" s="72"/>
    </row>
    <row r="47" spans="1:10" ht="15" customHeight="1">
      <c r="A47" s="65"/>
      <c r="B47" s="10"/>
      <c r="C47" s="10"/>
      <c r="D47" s="42"/>
      <c r="E47" s="42"/>
      <c r="F47" s="42"/>
      <c r="G47" s="42"/>
      <c r="H47" s="42"/>
      <c r="I47" s="42"/>
      <c r="J47" s="72"/>
    </row>
    <row r="48" spans="1:10" ht="15" customHeight="1">
      <c r="A48" s="65"/>
      <c r="B48" s="10"/>
      <c r="C48" s="10"/>
      <c r="D48" s="42"/>
      <c r="E48" s="42"/>
      <c r="F48" s="42"/>
      <c r="G48" s="42"/>
      <c r="H48" s="42"/>
      <c r="I48" s="42"/>
      <c r="J48" s="72"/>
    </row>
    <row r="49" spans="1:10" ht="15" customHeight="1">
      <c r="A49" s="65"/>
      <c r="B49" s="10"/>
      <c r="C49" s="10"/>
      <c r="D49" s="42"/>
      <c r="E49" s="42"/>
      <c r="F49" s="42"/>
      <c r="G49" s="42"/>
      <c r="H49" s="42"/>
      <c r="I49" s="42"/>
      <c r="J49" s="72"/>
    </row>
    <row r="50" spans="1:10" ht="15" customHeight="1">
      <c r="A50" s="65"/>
      <c r="B50" s="10"/>
      <c r="C50" s="10"/>
      <c r="D50" s="42"/>
      <c r="E50" s="42"/>
      <c r="F50" s="42"/>
      <c r="G50" s="42"/>
      <c r="H50" s="42"/>
      <c r="I50" s="42"/>
      <c r="J50" s="72"/>
    </row>
    <row r="51" spans="1:10" s="10" customFormat="1" ht="15" customHeight="1">
      <c r="A51" s="65"/>
      <c r="D51" s="42"/>
      <c r="E51" s="42"/>
      <c r="F51" s="42"/>
      <c r="G51" s="77"/>
      <c r="H51" s="42"/>
      <c r="I51" s="42"/>
      <c r="J51" s="72"/>
    </row>
    <row r="52" spans="1:10" s="10" customFormat="1" ht="8.4499999999999993" customHeight="1" thickBot="1">
      <c r="A52" s="73"/>
      <c r="B52" s="74"/>
      <c r="C52" s="74"/>
      <c r="D52" s="74"/>
      <c r="E52" s="74"/>
      <c r="F52" s="74"/>
      <c r="G52" s="74"/>
      <c r="H52" s="74"/>
      <c r="I52" s="74"/>
      <c r="J52" s="75"/>
    </row>
    <row r="53" spans="1:10" s="10" customFormat="1" ht="7.15" customHeight="1"/>
    <row r="54" spans="1:10" s="10" customFormat="1" ht="15" customHeight="1"/>
    <row r="55" spans="1:10" s="10" customFormat="1" ht="15" customHeight="1"/>
    <row r="56" spans="1:10" s="10" customFormat="1" ht="15" customHeight="1"/>
    <row r="57" spans="1:10" s="10" customFormat="1" ht="15" customHeight="1"/>
    <row r="58" spans="1:10" s="10" customFormat="1" ht="15" customHeight="1"/>
    <row r="59" spans="1:10" s="10" customFormat="1" ht="15" customHeight="1"/>
    <row r="60" spans="1:10" s="10" customFormat="1" ht="15" customHeight="1"/>
    <row r="61" spans="1:10" s="10" customFormat="1"/>
    <row r="62" spans="1:10" s="10" customFormat="1"/>
    <row r="63" spans="1:10" s="10" customFormat="1"/>
    <row r="64" spans="1:10" s="10" customFormat="1"/>
  </sheetData>
  <sheetProtection password="89E8" sheet="1" objects="1" scenarios="1" selectLockedCells="1"/>
  <mergeCells count="12">
    <mergeCell ref="C9:I12"/>
    <mergeCell ref="A2:J2"/>
    <mergeCell ref="B4:E4"/>
    <mergeCell ref="G4:J4"/>
    <mergeCell ref="C5:D5"/>
    <mergeCell ref="E5:E6"/>
    <mergeCell ref="G5:G6"/>
    <mergeCell ref="I5:I6"/>
    <mergeCell ref="B3:H3"/>
    <mergeCell ref="B5:B6"/>
    <mergeCell ref="I3:J3"/>
    <mergeCell ref="C6:D6"/>
  </mergeCells>
  <phoneticPr fontId="3"/>
  <conditionalFormatting sqref="G24">
    <cfRule type="cellIs" dxfId="2" priority="2"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Y270"/>
  <sheetViews>
    <sheetView view="pageBreakPreview" zoomScaleNormal="100" zoomScaleSheetLayoutView="100" workbookViewId="0">
      <selection activeCell="G91" sqref="G91"/>
    </sheetView>
  </sheetViews>
  <sheetFormatPr defaultRowHeight="13.5"/>
  <cols>
    <col min="1" max="1" width="10.375" style="6" customWidth="1"/>
    <col min="2" max="3" width="9.125" style="6" customWidth="1"/>
    <col min="4" max="4" width="12.25" style="6" customWidth="1"/>
    <col min="5" max="6" width="8.125" style="6" customWidth="1"/>
    <col min="7" max="8" width="8.625" style="6" customWidth="1"/>
    <col min="9" max="9" width="9.125" style="6" customWidth="1"/>
    <col min="10" max="10" width="5.75" style="6" customWidth="1"/>
    <col min="11" max="11" width="5.625" style="6" customWidth="1"/>
    <col min="12" max="16384" width="9" style="6"/>
  </cols>
  <sheetData>
    <row r="1" spans="1:19" ht="15" customHeight="1" thickBot="1">
      <c r="A1" s="74"/>
      <c r="B1" s="74"/>
      <c r="C1" s="74"/>
      <c r="D1" s="74"/>
      <c r="E1" s="74"/>
      <c r="F1" s="74"/>
      <c r="G1" s="74"/>
      <c r="H1" s="74"/>
      <c r="I1" s="74"/>
      <c r="J1" s="74"/>
      <c r="K1" s="10"/>
    </row>
    <row r="2" spans="1:19" s="33" customFormat="1" ht="19.5" customHeight="1" thickTop="1" thickBot="1">
      <c r="A2" s="371" t="str">
        <f>+表紙!A2</f>
        <v>業務用厨房熱機器等性能測定結果　【電気機器】</v>
      </c>
      <c r="B2" s="372"/>
      <c r="C2" s="372"/>
      <c r="D2" s="372"/>
      <c r="E2" s="372"/>
      <c r="F2" s="372"/>
      <c r="G2" s="372"/>
      <c r="H2" s="372"/>
      <c r="I2" s="372"/>
      <c r="J2" s="373"/>
    </row>
    <row r="3" spans="1:19" s="33" customFormat="1" ht="28.5" customHeight="1" thickTop="1">
      <c r="A3" s="78" t="s">
        <v>266</v>
      </c>
      <c r="B3" s="495" t="str">
        <f>+表紙!B3&amp;"　　（　４．調理能力　）"</f>
        <v>回転釜、固定釜(選択してください)　　（　４．調理能力　）</v>
      </c>
      <c r="C3" s="516"/>
      <c r="D3" s="516"/>
      <c r="E3" s="516"/>
      <c r="F3" s="516"/>
      <c r="G3" s="516"/>
      <c r="H3" s="516"/>
      <c r="I3" s="495" t="str">
        <f>IF(表紙!$C$12="選択してください","",表紙!$C$12)</f>
        <v/>
      </c>
      <c r="J3" s="538"/>
    </row>
    <row r="4" spans="1:19" s="33" customFormat="1" ht="20.100000000000001" customHeight="1" thickBot="1">
      <c r="A4" s="11" t="s">
        <v>2</v>
      </c>
      <c r="B4" s="479" t="str">
        <f>'2.熱効率'!$B$4</f>
        <v/>
      </c>
      <c r="C4" s="479"/>
      <c r="D4" s="480"/>
      <c r="E4" s="481"/>
      <c r="F4" s="35" t="s">
        <v>3</v>
      </c>
      <c r="G4" s="482" t="str">
        <f>'2.熱効率'!$G$4</f>
        <v/>
      </c>
      <c r="H4" s="483"/>
      <c r="I4" s="483"/>
      <c r="J4" s="484"/>
    </row>
    <row r="5" spans="1:19" s="33" customFormat="1" ht="14.25" customHeight="1">
      <c r="A5" s="36" t="s">
        <v>13</v>
      </c>
      <c r="B5" s="486" t="s">
        <v>29</v>
      </c>
      <c r="C5" s="488"/>
      <c r="D5" s="488"/>
      <c r="E5" s="407" t="s">
        <v>86</v>
      </c>
      <c r="F5" s="178"/>
      <c r="G5" s="486" t="s">
        <v>87</v>
      </c>
      <c r="H5" s="178"/>
      <c r="I5" s="407" t="s">
        <v>16</v>
      </c>
      <c r="J5" s="180"/>
    </row>
    <row r="6" spans="1:19" s="33" customFormat="1" ht="14.25" customHeight="1" thickBot="1">
      <c r="A6" s="11" t="s">
        <v>20</v>
      </c>
      <c r="B6" s="487"/>
      <c r="C6" s="489"/>
      <c r="D6" s="489"/>
      <c r="E6" s="425"/>
      <c r="F6" s="179"/>
      <c r="G6" s="487"/>
      <c r="H6" s="179"/>
      <c r="I6" s="425"/>
      <c r="J6" s="181"/>
    </row>
    <row r="7" spans="1:19" s="33" customFormat="1" ht="17.45" customHeight="1">
      <c r="A7" s="40"/>
      <c r="B7" s="539" t="s">
        <v>262</v>
      </c>
      <c r="C7" s="539"/>
      <c r="D7" s="539"/>
      <c r="E7" s="539"/>
      <c r="F7" s="539"/>
      <c r="G7" s="539"/>
      <c r="H7" s="539"/>
      <c r="I7" s="539"/>
      <c r="J7" s="43"/>
      <c r="K7" s="42"/>
      <c r="L7" s="42"/>
      <c r="M7" s="42"/>
      <c r="N7" s="42"/>
      <c r="O7" s="42"/>
      <c r="P7" s="42"/>
      <c r="Q7" s="42"/>
      <c r="R7" s="42"/>
      <c r="S7" s="42"/>
    </row>
    <row r="8" spans="1:19" s="33" customFormat="1" ht="17.45" customHeight="1">
      <c r="A8" s="40"/>
      <c r="B8" s="485"/>
      <c r="C8" s="485"/>
      <c r="D8" s="485"/>
      <c r="E8" s="485"/>
      <c r="F8" s="485"/>
      <c r="G8" s="485"/>
      <c r="H8" s="485"/>
      <c r="I8" s="485"/>
      <c r="J8" s="43"/>
      <c r="K8" s="42"/>
      <c r="L8" s="42"/>
      <c r="M8" s="42"/>
      <c r="N8" s="42"/>
      <c r="O8" s="42"/>
      <c r="P8" s="42"/>
      <c r="Q8" s="42"/>
      <c r="R8" s="42"/>
      <c r="S8" s="42"/>
    </row>
    <row r="9" spans="1:19" s="33" customFormat="1" ht="17.45" customHeight="1">
      <c r="A9" s="40"/>
      <c r="B9" s="485"/>
      <c r="C9" s="485"/>
      <c r="D9" s="485"/>
      <c r="E9" s="485"/>
      <c r="F9" s="485"/>
      <c r="G9" s="485"/>
      <c r="H9" s="485"/>
      <c r="I9" s="485"/>
      <c r="J9" s="43"/>
      <c r="K9" s="42"/>
      <c r="L9" s="42"/>
      <c r="M9" s="42"/>
      <c r="N9" s="42"/>
      <c r="O9" s="42"/>
      <c r="P9" s="42"/>
      <c r="Q9" s="42"/>
      <c r="R9" s="42"/>
      <c r="S9" s="42"/>
    </row>
    <row r="10" spans="1:19" s="33" customFormat="1" ht="17.45" customHeight="1">
      <c r="A10" s="40"/>
      <c r="B10" s="485"/>
      <c r="C10" s="485"/>
      <c r="D10" s="485"/>
      <c r="E10" s="485"/>
      <c r="F10" s="485"/>
      <c r="G10" s="485"/>
      <c r="H10" s="485"/>
      <c r="I10" s="485"/>
      <c r="J10" s="43"/>
      <c r="K10" s="42"/>
      <c r="L10" s="42"/>
      <c r="M10" s="42"/>
      <c r="N10" s="42"/>
      <c r="O10" s="42"/>
      <c r="P10" s="42"/>
      <c r="Q10" s="42"/>
      <c r="R10" s="42"/>
      <c r="S10" s="42"/>
    </row>
    <row r="11" spans="1:19" s="33" customFormat="1" ht="17.45" customHeight="1">
      <c r="A11" s="40"/>
      <c r="B11" s="485"/>
      <c r="C11" s="485"/>
      <c r="D11" s="485"/>
      <c r="E11" s="485"/>
      <c r="F11" s="485"/>
      <c r="G11" s="485"/>
      <c r="H11" s="485"/>
      <c r="I11" s="485"/>
      <c r="J11" s="43"/>
      <c r="K11" s="42"/>
      <c r="L11" s="42"/>
      <c r="M11" s="42"/>
      <c r="N11" s="42"/>
      <c r="O11" s="42"/>
      <c r="P11" s="42"/>
      <c r="Q11" s="42"/>
      <c r="R11" s="42"/>
      <c r="S11" s="42"/>
    </row>
    <row r="12" spans="1:19" s="33" customFormat="1" ht="17.45" customHeight="1">
      <c r="A12" s="40"/>
      <c r="B12" s="485"/>
      <c r="C12" s="485"/>
      <c r="D12" s="485"/>
      <c r="E12" s="485"/>
      <c r="F12" s="485"/>
      <c r="G12" s="485"/>
      <c r="H12" s="485"/>
      <c r="I12" s="485"/>
      <c r="J12" s="43"/>
      <c r="K12" s="42"/>
      <c r="L12" s="42"/>
      <c r="M12" s="42"/>
      <c r="N12" s="42"/>
      <c r="O12" s="42"/>
      <c r="P12" s="42"/>
      <c r="Q12" s="42"/>
      <c r="R12" s="42"/>
      <c r="S12" s="42"/>
    </row>
    <row r="13" spans="1:19" s="33" customFormat="1" ht="17.45" customHeight="1">
      <c r="A13" s="40"/>
      <c r="B13" s="485"/>
      <c r="C13" s="485"/>
      <c r="D13" s="485"/>
      <c r="E13" s="485"/>
      <c r="F13" s="485"/>
      <c r="G13" s="485"/>
      <c r="H13" s="485"/>
      <c r="I13" s="485"/>
      <c r="J13" s="43"/>
      <c r="K13" s="42"/>
      <c r="L13" s="42"/>
      <c r="M13" s="42"/>
      <c r="N13" s="42"/>
      <c r="O13" s="42"/>
      <c r="P13" s="42"/>
      <c r="Q13" s="42"/>
      <c r="R13" s="42"/>
      <c r="S13" s="42"/>
    </row>
    <row r="14" spans="1:19" s="33" customFormat="1" ht="17.45" customHeight="1">
      <c r="A14" s="40"/>
      <c r="B14" s="485"/>
      <c r="C14" s="485"/>
      <c r="D14" s="485"/>
      <c r="E14" s="485"/>
      <c r="F14" s="485"/>
      <c r="G14" s="485"/>
      <c r="H14" s="485"/>
      <c r="I14" s="485"/>
      <c r="J14" s="43"/>
      <c r="K14" s="42"/>
      <c r="L14" s="42"/>
      <c r="M14" s="42"/>
      <c r="N14" s="42"/>
      <c r="O14" s="42"/>
      <c r="P14" s="42"/>
      <c r="Q14" s="42"/>
      <c r="R14" s="42"/>
      <c r="S14" s="42"/>
    </row>
    <row r="15" spans="1:19" s="33" customFormat="1" ht="17.45" customHeight="1">
      <c r="A15" s="40"/>
      <c r="B15" s="485"/>
      <c r="C15" s="485"/>
      <c r="D15" s="485"/>
      <c r="E15" s="485"/>
      <c r="F15" s="485"/>
      <c r="G15" s="485"/>
      <c r="H15" s="485"/>
      <c r="I15" s="485"/>
      <c r="J15" s="43"/>
      <c r="K15" s="42"/>
      <c r="L15" s="42"/>
      <c r="M15" s="42"/>
      <c r="N15" s="42"/>
      <c r="O15" s="42"/>
      <c r="P15" s="42"/>
      <c r="Q15" s="42"/>
      <c r="R15" s="42"/>
      <c r="S15" s="42"/>
    </row>
    <row r="16" spans="1:19" s="33" customFormat="1" ht="12.6" customHeight="1">
      <c r="A16" s="40"/>
      <c r="B16" s="485"/>
      <c r="C16" s="485"/>
      <c r="D16" s="485"/>
      <c r="E16" s="485"/>
      <c r="F16" s="485"/>
      <c r="G16" s="485"/>
      <c r="H16" s="485"/>
      <c r="I16" s="485"/>
      <c r="J16" s="43"/>
      <c r="K16" s="42"/>
      <c r="L16" s="42"/>
      <c r="M16" s="42"/>
      <c r="N16" s="42"/>
      <c r="O16" s="42"/>
      <c r="P16" s="42"/>
      <c r="Q16" s="42"/>
      <c r="R16" s="42"/>
      <c r="S16" s="42"/>
    </row>
    <row r="17" spans="1:21" s="33" customFormat="1" ht="15" customHeight="1">
      <c r="A17" s="40"/>
      <c r="B17" s="10"/>
      <c r="C17" s="341"/>
      <c r="D17" s="341"/>
      <c r="E17" s="341"/>
      <c r="F17" s="341"/>
      <c r="G17" s="341"/>
      <c r="H17" s="341"/>
      <c r="I17" s="341"/>
      <c r="J17" s="43"/>
      <c r="K17" s="42"/>
      <c r="L17" s="42"/>
      <c r="M17" s="42"/>
      <c r="N17" s="42"/>
      <c r="O17" s="42"/>
      <c r="P17" s="42"/>
      <c r="Q17" s="42"/>
      <c r="R17" s="42"/>
      <c r="S17" s="42"/>
    </row>
    <row r="18" spans="1:21" s="33" customFormat="1" ht="15" customHeight="1">
      <c r="A18" s="40"/>
      <c r="B18" s="42"/>
      <c r="C18" s="341"/>
      <c r="D18" s="341"/>
      <c r="E18" s="341"/>
      <c r="F18" s="341"/>
      <c r="G18" s="341"/>
      <c r="H18" s="341"/>
      <c r="I18" s="341"/>
      <c r="J18" s="43"/>
      <c r="K18" s="42"/>
      <c r="L18" s="42"/>
      <c r="M18" s="42"/>
      <c r="N18" s="42"/>
      <c r="O18" s="42"/>
      <c r="P18" s="42"/>
      <c r="Q18" s="42"/>
      <c r="R18" s="42"/>
      <c r="S18" s="42"/>
    </row>
    <row r="19" spans="1:21" s="33" customFormat="1" ht="15" customHeight="1">
      <c r="A19" s="40"/>
      <c r="B19" s="42"/>
      <c r="C19" s="341"/>
      <c r="D19" s="341"/>
      <c r="E19" s="341"/>
      <c r="F19" s="341"/>
      <c r="G19" s="341"/>
      <c r="H19" s="341"/>
      <c r="I19" s="341"/>
      <c r="J19" s="43"/>
      <c r="K19" s="42"/>
      <c r="L19" s="42"/>
      <c r="M19" s="42"/>
      <c r="N19" s="42"/>
      <c r="O19" s="42"/>
      <c r="P19" s="42"/>
      <c r="Q19" s="42"/>
      <c r="R19" s="42"/>
      <c r="S19" s="42"/>
    </row>
    <row r="20" spans="1:21" s="33" customFormat="1" ht="15" customHeight="1">
      <c r="A20" s="40"/>
      <c r="B20" s="42"/>
      <c r="C20" s="341"/>
      <c r="D20" s="341"/>
      <c r="E20" s="341"/>
      <c r="F20" s="341"/>
      <c r="G20" s="341"/>
      <c r="H20" s="341"/>
      <c r="I20" s="341"/>
      <c r="J20" s="43"/>
      <c r="K20" s="42"/>
      <c r="L20" s="42"/>
      <c r="M20" s="42"/>
      <c r="N20" s="42"/>
      <c r="O20" s="42"/>
      <c r="P20" s="42"/>
      <c r="Q20" s="42"/>
      <c r="R20" s="42"/>
      <c r="S20" s="42"/>
    </row>
    <row r="21" spans="1:21" s="33" customFormat="1" ht="15" customHeight="1">
      <c r="A21" s="40"/>
      <c r="B21" s="42"/>
      <c r="C21" s="341"/>
      <c r="D21" s="341"/>
      <c r="E21" s="341"/>
      <c r="F21" s="341"/>
      <c r="G21" s="341"/>
      <c r="H21" s="341"/>
      <c r="I21" s="341"/>
      <c r="J21" s="43"/>
      <c r="K21" s="42"/>
      <c r="L21" s="42"/>
      <c r="M21" s="42"/>
      <c r="N21" s="42"/>
      <c r="O21" s="42"/>
      <c r="P21" s="42"/>
      <c r="Q21" s="42"/>
      <c r="R21" s="42"/>
      <c r="S21" s="42"/>
    </row>
    <row r="22" spans="1:21" s="33" customFormat="1" ht="18.75" customHeight="1">
      <c r="A22" s="40"/>
      <c r="B22" s="540" t="s">
        <v>228</v>
      </c>
      <c r="C22" s="540"/>
      <c r="D22" s="540"/>
      <c r="E22" s="540"/>
      <c r="F22" s="540"/>
      <c r="G22" s="540"/>
      <c r="H22" s="540"/>
      <c r="I22" s="540"/>
      <c r="J22" s="541"/>
      <c r="K22" s="42"/>
      <c r="L22" s="42"/>
      <c r="M22" s="42"/>
      <c r="N22" s="42"/>
      <c r="O22" s="80"/>
      <c r="P22" s="80"/>
      <c r="Q22" s="80"/>
      <c r="R22" s="42"/>
      <c r="S22" s="42"/>
      <c r="T22" s="42"/>
      <c r="U22" s="42"/>
    </row>
    <row r="23" spans="1:21" s="33" customFormat="1" ht="15" customHeight="1">
      <c r="A23" s="40"/>
      <c r="B23" s="42"/>
      <c r="C23" s="82"/>
      <c r="D23" s="80"/>
      <c r="E23" s="83" t="s">
        <v>92</v>
      </c>
      <c r="F23" s="513"/>
      <c r="G23" s="514"/>
      <c r="H23" s="514"/>
      <c r="I23" s="515"/>
      <c r="J23" s="43"/>
      <c r="K23" s="42"/>
      <c r="L23" s="84"/>
      <c r="M23" s="42"/>
      <c r="N23" s="42"/>
      <c r="O23" s="81"/>
      <c r="P23" s="85"/>
      <c r="Q23" s="80"/>
      <c r="R23" s="86"/>
      <c r="S23" s="42"/>
      <c r="T23" s="42"/>
      <c r="U23" s="42"/>
    </row>
    <row r="24" spans="1:21" s="33" customFormat="1" ht="17.25" customHeight="1">
      <c r="A24" s="40"/>
      <c r="B24" s="517" t="s">
        <v>213</v>
      </c>
      <c r="C24" s="517"/>
      <c r="D24" s="517"/>
      <c r="E24" s="517"/>
      <c r="F24" s="517"/>
      <c r="G24" s="517"/>
      <c r="H24" s="517"/>
      <c r="I24" s="517"/>
      <c r="J24" s="43"/>
      <c r="K24" s="42"/>
      <c r="L24" s="84"/>
      <c r="M24" s="42"/>
      <c r="N24" s="42"/>
      <c r="O24" s="81"/>
      <c r="P24" s="85"/>
      <c r="Q24" s="80"/>
      <c r="R24" s="86"/>
      <c r="S24" s="42"/>
      <c r="T24" s="42"/>
      <c r="U24" s="42"/>
    </row>
    <row r="25" spans="1:21" s="33" customFormat="1" ht="17.25" customHeight="1">
      <c r="A25" s="40"/>
      <c r="B25" s="42"/>
      <c r="C25" s="87"/>
      <c r="D25" s="87"/>
      <c r="E25" s="87"/>
      <c r="F25" s="88" t="s">
        <v>91</v>
      </c>
      <c r="G25" s="89" t="str">
        <f>IF(+表紙!$G$14&lt;&gt;"",ROUND(+表紙!$G$14,3),"")</f>
        <v/>
      </c>
      <c r="H25" s="50" t="s">
        <v>104</v>
      </c>
      <c r="I25" s="51" t="s">
        <v>71</v>
      </c>
      <c r="J25" s="43"/>
      <c r="K25" s="42"/>
      <c r="L25" s="84"/>
      <c r="M25" s="42"/>
      <c r="N25" s="42"/>
      <c r="O25" s="81"/>
      <c r="P25" s="85"/>
      <c r="Q25" s="80"/>
      <c r="R25" s="86"/>
      <c r="S25" s="42"/>
      <c r="T25" s="42"/>
      <c r="U25" s="42"/>
    </row>
    <row r="26" spans="1:21" s="33" customFormat="1" ht="22.5" customHeight="1">
      <c r="A26" s="79"/>
      <c r="B26" s="507" t="s">
        <v>229</v>
      </c>
      <c r="C26" s="507"/>
      <c r="D26" s="507"/>
      <c r="E26" s="507"/>
      <c r="F26" s="88" t="s">
        <v>52</v>
      </c>
      <c r="G26" s="269"/>
      <c r="H26" s="50" t="s">
        <v>105</v>
      </c>
      <c r="I26" s="51" t="s">
        <v>61</v>
      </c>
      <c r="J26" s="43"/>
      <c r="K26" s="42"/>
      <c r="L26" s="84"/>
      <c r="M26" s="56"/>
      <c r="N26" s="42"/>
      <c r="O26" s="81"/>
      <c r="P26" s="91"/>
      <c r="Q26" s="80"/>
      <c r="R26" s="86"/>
      <c r="S26" s="42"/>
      <c r="T26" s="42"/>
      <c r="U26" s="42"/>
    </row>
    <row r="27" spans="1:21" s="33" customFormat="1" ht="7.5" customHeight="1">
      <c r="A27" s="40"/>
      <c r="B27" s="507"/>
      <c r="C27" s="507"/>
      <c r="D27" s="507"/>
      <c r="E27" s="507"/>
      <c r="F27" s="88"/>
      <c r="G27" s="92"/>
      <c r="H27" s="50"/>
      <c r="I27" s="51"/>
      <c r="J27" s="43"/>
      <c r="K27" s="42"/>
      <c r="L27" s="84"/>
      <c r="M27" s="56"/>
      <c r="N27" s="42"/>
      <c r="O27" s="81"/>
      <c r="P27" s="91"/>
      <c r="Q27" s="80"/>
      <c r="R27" s="86"/>
      <c r="S27" s="42"/>
      <c r="T27" s="42"/>
      <c r="U27" s="42"/>
    </row>
    <row r="28" spans="1:21" s="33" customFormat="1" ht="15" customHeight="1">
      <c r="A28" s="40"/>
      <c r="B28" s="93" t="s">
        <v>136</v>
      </c>
      <c r="C28" s="87"/>
      <c r="D28" s="87"/>
      <c r="E28" s="87"/>
      <c r="F28" s="88" t="s">
        <v>135</v>
      </c>
      <c r="G28" s="183"/>
      <c r="H28" s="50" t="s">
        <v>51</v>
      </c>
      <c r="I28" s="51" t="s">
        <v>71</v>
      </c>
      <c r="J28" s="43"/>
      <c r="K28" s="42"/>
      <c r="L28" s="84"/>
      <c r="M28" s="56"/>
      <c r="N28" s="42"/>
      <c r="O28" s="81"/>
      <c r="P28" s="91"/>
      <c r="Q28" s="80"/>
      <c r="R28" s="86"/>
      <c r="S28" s="42"/>
      <c r="T28" s="42"/>
      <c r="U28" s="42"/>
    </row>
    <row r="29" spans="1:21" s="33" customFormat="1" ht="15" customHeight="1">
      <c r="A29" s="40"/>
      <c r="B29" s="540" t="s">
        <v>143</v>
      </c>
      <c r="C29" s="540"/>
      <c r="D29" s="540"/>
      <c r="E29" s="540"/>
      <c r="F29" s="540"/>
      <c r="G29" s="540"/>
      <c r="H29" s="540"/>
      <c r="I29" s="540"/>
      <c r="J29" s="541"/>
      <c r="K29" s="42"/>
      <c r="L29" s="84"/>
      <c r="M29" s="56"/>
      <c r="N29" s="42"/>
      <c r="O29" s="81"/>
      <c r="P29" s="91"/>
      <c r="Q29" s="80"/>
      <c r="R29" s="86"/>
      <c r="S29" s="42"/>
      <c r="T29" s="42"/>
      <c r="U29" s="42"/>
    </row>
    <row r="30" spans="1:21" s="33" customFormat="1" ht="7.5" customHeight="1">
      <c r="A30" s="40"/>
      <c r="B30" s="345"/>
      <c r="C30" s="345"/>
      <c r="D30" s="345"/>
      <c r="E30" s="345"/>
      <c r="F30" s="345"/>
      <c r="G30" s="345"/>
      <c r="H30" s="345"/>
      <c r="I30" s="345"/>
      <c r="J30" s="346"/>
      <c r="K30" s="42"/>
      <c r="L30" s="84"/>
      <c r="M30" s="56"/>
      <c r="N30" s="42"/>
      <c r="O30" s="81"/>
      <c r="P30" s="91"/>
      <c r="Q30" s="80"/>
      <c r="R30" s="86"/>
      <c r="S30" s="42"/>
      <c r="T30" s="42"/>
      <c r="U30" s="42"/>
    </row>
    <row r="31" spans="1:21" s="33" customFormat="1" ht="18.75" customHeight="1">
      <c r="A31" s="40"/>
      <c r="B31" s="42" t="s">
        <v>137</v>
      </c>
      <c r="C31" s="42"/>
      <c r="D31" s="42"/>
      <c r="E31" s="42"/>
      <c r="F31" s="42"/>
      <c r="G31" s="42"/>
      <c r="H31" s="42"/>
      <c r="I31" s="42"/>
      <c r="J31" s="43"/>
      <c r="K31" s="42"/>
      <c r="L31" s="84"/>
      <c r="M31" s="56"/>
      <c r="N31" s="42"/>
      <c r="O31" s="81"/>
      <c r="P31" s="94"/>
      <c r="Q31" s="80"/>
      <c r="R31" s="95"/>
      <c r="S31" s="42"/>
      <c r="T31" s="42"/>
      <c r="U31" s="42"/>
    </row>
    <row r="32" spans="1:21" s="33" customFormat="1" ht="18.75" customHeight="1">
      <c r="A32" s="40"/>
      <c r="B32" s="540" t="s">
        <v>143</v>
      </c>
      <c r="C32" s="540"/>
      <c r="D32" s="540"/>
      <c r="E32" s="540"/>
      <c r="F32" s="540"/>
      <c r="G32" s="540"/>
      <c r="H32" s="540"/>
      <c r="I32" s="540"/>
      <c r="J32" s="541"/>
      <c r="K32" s="42"/>
      <c r="L32" s="84"/>
      <c r="M32" s="56"/>
      <c r="N32" s="42"/>
      <c r="O32" s="81"/>
      <c r="P32" s="94"/>
      <c r="Q32" s="80"/>
      <c r="R32" s="95"/>
      <c r="S32" s="42"/>
      <c r="T32" s="42"/>
      <c r="U32" s="42"/>
    </row>
    <row r="33" spans="1:21" s="33" customFormat="1" ht="15" customHeight="1">
      <c r="A33" s="40"/>
      <c r="B33" s="57"/>
      <c r="C33" s="42"/>
      <c r="D33" s="42"/>
      <c r="E33" s="83" t="s">
        <v>92</v>
      </c>
      <c r="F33" s="513"/>
      <c r="G33" s="514"/>
      <c r="H33" s="514"/>
      <c r="I33" s="515"/>
      <c r="J33" s="43"/>
      <c r="K33" s="42"/>
      <c r="L33" s="84"/>
      <c r="M33" s="56"/>
      <c r="N33" s="42"/>
      <c r="O33" s="81"/>
      <c r="P33" s="94"/>
      <c r="Q33" s="80"/>
      <c r="R33" s="95"/>
      <c r="S33" s="42"/>
      <c r="T33" s="42"/>
      <c r="U33" s="42"/>
    </row>
    <row r="34" spans="1:21" s="33" customFormat="1" ht="7.5" customHeight="1">
      <c r="A34" s="40"/>
      <c r="B34" s="57"/>
      <c r="C34" s="42"/>
      <c r="D34" s="42"/>
      <c r="E34" s="42"/>
      <c r="F34" s="42"/>
      <c r="G34" s="80"/>
      <c r="H34" s="42"/>
      <c r="I34" s="42"/>
      <c r="J34" s="43"/>
      <c r="K34" s="42"/>
      <c r="L34" s="84"/>
      <c r="M34" s="56"/>
      <c r="N34" s="42"/>
      <c r="O34" s="81"/>
      <c r="P34" s="94"/>
      <c r="Q34" s="80"/>
      <c r="R34" s="95"/>
      <c r="S34" s="42"/>
      <c r="T34" s="42"/>
      <c r="U34" s="42"/>
    </row>
    <row r="35" spans="1:21" s="33" customFormat="1" ht="15" customHeight="1">
      <c r="A35" s="40"/>
      <c r="B35" s="57"/>
      <c r="C35" s="42"/>
      <c r="D35" s="42"/>
      <c r="E35" s="42"/>
      <c r="F35" s="334" t="s">
        <v>259</v>
      </c>
      <c r="G35" s="334" t="s">
        <v>260</v>
      </c>
      <c r="H35" s="42"/>
      <c r="I35" s="42"/>
      <c r="J35" s="43"/>
      <c r="K35" s="42"/>
      <c r="L35" s="84"/>
      <c r="M35" s="56"/>
      <c r="N35" s="42"/>
      <c r="O35" s="81"/>
      <c r="P35" s="94"/>
      <c r="Q35" s="80"/>
      <c r="R35" s="95"/>
      <c r="S35" s="42"/>
      <c r="T35" s="42"/>
      <c r="U35" s="42"/>
    </row>
    <row r="36" spans="1:21" s="33" customFormat="1" ht="15" customHeight="1">
      <c r="A36" s="40"/>
      <c r="B36" s="84"/>
      <c r="C36" s="42"/>
      <c r="D36" s="96"/>
      <c r="E36" s="97" t="s">
        <v>116</v>
      </c>
      <c r="F36" s="30"/>
      <c r="G36" s="30"/>
      <c r="H36" s="50" t="s">
        <v>106</v>
      </c>
      <c r="I36" s="51" t="s">
        <v>61</v>
      </c>
      <c r="J36" s="43"/>
      <c r="K36" s="42"/>
      <c r="L36" s="84"/>
      <c r="M36" s="56"/>
      <c r="N36" s="42"/>
      <c r="O36" s="81"/>
      <c r="P36" s="91"/>
      <c r="Q36" s="80"/>
      <c r="R36" s="98"/>
      <c r="S36" s="42"/>
      <c r="T36" s="42"/>
      <c r="U36" s="42"/>
    </row>
    <row r="37" spans="1:21" s="33" customFormat="1" ht="15" customHeight="1">
      <c r="A37" s="40"/>
      <c r="B37" s="84"/>
      <c r="C37" s="42"/>
      <c r="D37" s="10"/>
      <c r="E37" s="99" t="s">
        <v>117</v>
      </c>
      <c r="F37" s="184"/>
      <c r="G37" s="184"/>
      <c r="H37" s="50" t="s">
        <v>107</v>
      </c>
      <c r="I37" s="51" t="s">
        <v>71</v>
      </c>
      <c r="J37" s="43"/>
      <c r="K37" s="42"/>
      <c r="L37" s="84"/>
      <c r="M37" s="56"/>
      <c r="N37" s="42"/>
      <c r="O37" s="81"/>
      <c r="P37" s="94"/>
      <c r="Q37" s="80"/>
      <c r="R37" s="86"/>
      <c r="S37" s="42"/>
      <c r="T37" s="42"/>
      <c r="U37" s="42"/>
    </row>
    <row r="38" spans="1:21" s="33" customFormat="1" ht="3.75" customHeight="1" thickBot="1">
      <c r="A38" s="40"/>
      <c r="C38" s="100"/>
      <c r="D38" s="100"/>
      <c r="E38" s="42"/>
      <c r="F38" s="42"/>
      <c r="G38" s="42"/>
      <c r="H38" s="50"/>
      <c r="I38" s="50"/>
      <c r="J38" s="43"/>
      <c r="K38" s="42"/>
      <c r="L38" s="84">
        <f>SUM(L26:L37)</f>
        <v>0</v>
      </c>
      <c r="M38" s="56"/>
      <c r="N38" s="42"/>
      <c r="O38" s="81"/>
      <c r="P38" s="91"/>
      <c r="Q38" s="80"/>
      <c r="R38" s="86"/>
      <c r="S38" s="42"/>
      <c r="T38" s="42"/>
      <c r="U38" s="42"/>
    </row>
    <row r="39" spans="1:21" s="33" customFormat="1" ht="18" customHeight="1" thickBot="1">
      <c r="A39" s="40"/>
      <c r="B39" s="508" t="s">
        <v>214</v>
      </c>
      <c r="C39" s="509"/>
      <c r="D39" s="509"/>
      <c r="E39" s="101" t="s">
        <v>130</v>
      </c>
      <c r="F39" s="102" t="str">
        <f>IF(COUNTBLANK(F36:F37)=0,F37*60/F36,"")</f>
        <v/>
      </c>
      <c r="G39" s="102" t="str">
        <f>IF(COUNTBLANK(G36:G37)=0,G37*60/G36,"")</f>
        <v/>
      </c>
      <c r="H39" s="50" t="s">
        <v>108</v>
      </c>
      <c r="I39" s="51" t="s">
        <v>71</v>
      </c>
      <c r="J39" s="43"/>
      <c r="K39" s="42"/>
      <c r="L39" s="84"/>
      <c r="M39" s="56"/>
      <c r="N39" s="42"/>
      <c r="O39" s="81"/>
      <c r="P39" s="94"/>
      <c r="Q39" s="80"/>
      <c r="R39" s="86"/>
      <c r="S39" s="42"/>
      <c r="T39" s="42"/>
      <c r="U39" s="42"/>
    </row>
    <row r="40" spans="1:21" s="33" customFormat="1" ht="3.75" customHeight="1" thickBot="1">
      <c r="A40" s="40"/>
      <c r="B40" s="509"/>
      <c r="C40" s="509"/>
      <c r="D40" s="509"/>
      <c r="E40" s="214"/>
      <c r="F40" s="214"/>
      <c r="G40" s="214"/>
      <c r="H40" s="214"/>
      <c r="I40" s="214"/>
      <c r="J40" s="215"/>
      <c r="K40" s="42"/>
      <c r="L40" s="84"/>
      <c r="M40" s="56"/>
      <c r="N40" s="42"/>
      <c r="O40" s="81"/>
      <c r="P40" s="94"/>
      <c r="Q40" s="80"/>
      <c r="R40" s="86"/>
      <c r="S40" s="42"/>
      <c r="T40" s="42"/>
      <c r="U40" s="42"/>
    </row>
    <row r="41" spans="1:21" s="33" customFormat="1" ht="22.5" customHeight="1" thickBot="1">
      <c r="A41" s="40"/>
      <c r="B41" s="509"/>
      <c r="C41" s="509"/>
      <c r="D41" s="509"/>
      <c r="E41" s="10"/>
      <c r="F41" s="101" t="s">
        <v>70</v>
      </c>
      <c r="G41" s="103" t="str">
        <f>IF(COUNTBLANK(F39:G39)=0,(F39+G39)/2,"")</f>
        <v/>
      </c>
      <c r="H41" s="50" t="s">
        <v>108</v>
      </c>
      <c r="I41" s="51" t="s">
        <v>71</v>
      </c>
      <c r="J41" s="43"/>
      <c r="K41" s="42"/>
      <c r="L41" s="84"/>
      <c r="M41" s="56"/>
      <c r="N41" s="42"/>
      <c r="O41" s="81"/>
      <c r="P41" s="91"/>
      <c r="Q41" s="80"/>
      <c r="R41" s="95"/>
      <c r="S41" s="42"/>
      <c r="T41" s="42"/>
      <c r="U41" s="42"/>
    </row>
    <row r="42" spans="1:21" s="33" customFormat="1" ht="3.75" customHeight="1" thickBot="1">
      <c r="A42" s="40"/>
      <c r="B42" s="56"/>
      <c r="C42" s="10"/>
      <c r="D42" s="10"/>
      <c r="E42" s="10"/>
      <c r="F42" s="10"/>
      <c r="G42" s="66"/>
      <c r="H42" s="50"/>
      <c r="I42" s="50"/>
      <c r="J42" s="43"/>
      <c r="K42" s="42"/>
      <c r="L42" s="84"/>
      <c r="M42" s="56"/>
      <c r="N42" s="42"/>
      <c r="O42" s="81"/>
      <c r="P42" s="94"/>
      <c r="Q42" s="80"/>
      <c r="R42" s="86"/>
      <c r="S42" s="42"/>
      <c r="T42" s="42"/>
      <c r="U42" s="42"/>
    </row>
    <row r="43" spans="1:21" s="33" customFormat="1" ht="15" customHeight="1" thickBot="1">
      <c r="A43" s="40"/>
      <c r="B43" s="56"/>
      <c r="C43" s="10"/>
      <c r="D43" s="10"/>
      <c r="E43" s="10"/>
      <c r="F43" s="97" t="s">
        <v>19</v>
      </c>
      <c r="G43" s="69" t="str">
        <f>IF(G41&lt;&gt;"",ABS(F39-G39)/G41,"")</f>
        <v/>
      </c>
      <c r="H43" s="67"/>
      <c r="I43" s="51"/>
      <c r="J43" s="43"/>
      <c r="K43" s="42"/>
      <c r="L43" s="84"/>
      <c r="M43" s="56"/>
      <c r="N43" s="42"/>
      <c r="O43" s="81"/>
      <c r="P43" s="94"/>
      <c r="Q43" s="80"/>
      <c r="R43" s="86"/>
      <c r="S43" s="42"/>
      <c r="T43" s="42"/>
      <c r="U43" s="42"/>
    </row>
    <row r="44" spans="1:21" s="33" customFormat="1" ht="18.75" customHeight="1">
      <c r="A44" s="40"/>
      <c r="B44" s="42" t="s">
        <v>215</v>
      </c>
      <c r="C44" s="42"/>
      <c r="D44" s="10"/>
      <c r="E44" s="10"/>
      <c r="F44" s="10"/>
      <c r="G44" s="10"/>
      <c r="H44" s="10"/>
      <c r="I44" s="42"/>
      <c r="J44" s="43"/>
      <c r="K44" s="42"/>
      <c r="L44" s="84"/>
      <c r="M44" s="56"/>
      <c r="N44" s="42"/>
      <c r="O44" s="81"/>
      <c r="P44" s="94"/>
      <c r="Q44" s="80"/>
      <c r="R44" s="86"/>
      <c r="S44" s="42"/>
      <c r="T44" s="42"/>
      <c r="U44" s="42"/>
    </row>
    <row r="45" spans="1:21" s="33" customFormat="1" ht="15" customHeight="1">
      <c r="A45" s="40"/>
      <c r="B45" s="42"/>
      <c r="C45" s="542" t="s">
        <v>263</v>
      </c>
      <c r="D45" s="542"/>
      <c r="E45" s="542"/>
      <c r="F45" s="542"/>
      <c r="G45" s="542"/>
      <c r="H45" s="542"/>
      <c r="I45" s="542"/>
      <c r="J45" s="43"/>
      <c r="K45" s="42"/>
      <c r="L45" s="84"/>
      <c r="M45" s="56"/>
      <c r="N45" s="42"/>
      <c r="O45" s="81"/>
      <c r="P45" s="94"/>
      <c r="Q45" s="80"/>
      <c r="R45" s="86"/>
      <c r="S45" s="42"/>
      <c r="T45" s="42"/>
      <c r="U45" s="42"/>
    </row>
    <row r="46" spans="1:21" s="33" customFormat="1" ht="15" customHeight="1">
      <c r="A46" s="40"/>
      <c r="B46" s="44"/>
      <c r="C46" s="542"/>
      <c r="D46" s="542"/>
      <c r="E46" s="542"/>
      <c r="F46" s="542"/>
      <c r="G46" s="542"/>
      <c r="H46" s="542"/>
      <c r="I46" s="542"/>
      <c r="J46" s="43"/>
      <c r="K46" s="42"/>
      <c r="L46" s="84"/>
      <c r="M46" s="56"/>
      <c r="N46" s="42"/>
      <c r="O46" s="81"/>
      <c r="P46" s="94"/>
      <c r="Q46" s="80"/>
      <c r="R46" s="86"/>
      <c r="S46" s="42"/>
      <c r="T46" s="42"/>
      <c r="U46" s="42"/>
    </row>
    <row r="47" spans="1:21" s="33" customFormat="1" ht="15" customHeight="1">
      <c r="A47" s="40"/>
      <c r="B47" s="341"/>
      <c r="C47" s="542"/>
      <c r="D47" s="542"/>
      <c r="E47" s="542"/>
      <c r="F47" s="542"/>
      <c r="G47" s="542"/>
      <c r="H47" s="542"/>
      <c r="I47" s="542"/>
      <c r="J47" s="43"/>
      <c r="K47" s="42"/>
      <c r="L47" s="84"/>
      <c r="M47" s="56"/>
      <c r="N47" s="42"/>
      <c r="O47" s="81"/>
      <c r="P47" s="94"/>
      <c r="Q47" s="80"/>
      <c r="R47" s="86"/>
      <c r="S47" s="42"/>
      <c r="T47" s="42"/>
      <c r="U47" s="42"/>
    </row>
    <row r="48" spans="1:21" s="33" customFormat="1" ht="15" customHeight="1">
      <c r="A48" s="40"/>
      <c r="B48" s="56"/>
      <c r="C48" s="42"/>
      <c r="D48" s="10"/>
      <c r="E48" s="10"/>
      <c r="F48" s="334" t="s">
        <v>259</v>
      </c>
      <c r="G48" s="334" t="s">
        <v>260</v>
      </c>
      <c r="H48" s="10"/>
      <c r="I48" s="42"/>
      <c r="J48" s="43"/>
      <c r="K48" s="42"/>
      <c r="L48" s="84"/>
      <c r="M48" s="56"/>
      <c r="N48" s="42"/>
      <c r="O48" s="81"/>
      <c r="P48" s="94"/>
      <c r="Q48" s="80"/>
      <c r="R48" s="86"/>
      <c r="S48" s="42"/>
      <c r="T48" s="42"/>
      <c r="U48" s="42"/>
    </row>
    <row r="49" spans="1:21" s="33" customFormat="1" ht="15" customHeight="1">
      <c r="A49" s="40"/>
      <c r="B49" s="56"/>
      <c r="C49" s="42"/>
      <c r="D49" s="42"/>
      <c r="E49" s="97" t="s">
        <v>156</v>
      </c>
      <c r="F49" s="185"/>
      <c r="G49" s="185"/>
      <c r="H49" s="104" t="s">
        <v>98</v>
      </c>
      <c r="I49" s="51" t="s">
        <v>115</v>
      </c>
      <c r="J49" s="43"/>
      <c r="K49" s="42"/>
      <c r="L49" s="84"/>
      <c r="M49" s="56"/>
      <c r="N49" s="42"/>
      <c r="O49" s="81"/>
      <c r="P49" s="94"/>
      <c r="Q49" s="80"/>
      <c r="R49" s="86"/>
      <c r="S49" s="42"/>
      <c r="T49" s="42"/>
      <c r="U49" s="42"/>
    </row>
    <row r="50" spans="1:21" s="33" customFormat="1" ht="15" customHeight="1">
      <c r="A50" s="40"/>
      <c r="B50" s="56"/>
      <c r="C50" s="42"/>
      <c r="D50" s="15"/>
      <c r="E50" s="58" t="s">
        <v>230</v>
      </c>
      <c r="F50" s="185"/>
      <c r="G50" s="185"/>
      <c r="H50" s="104" t="s">
        <v>98</v>
      </c>
      <c r="I50" s="51" t="s">
        <v>115</v>
      </c>
      <c r="J50" s="43"/>
      <c r="K50" s="42"/>
      <c r="L50" s="84"/>
      <c r="M50" s="56"/>
      <c r="N50" s="42"/>
      <c r="O50" s="81"/>
      <c r="P50" s="94"/>
      <c r="Q50" s="80"/>
      <c r="R50" s="86"/>
      <c r="S50" s="42"/>
      <c r="T50" s="42"/>
      <c r="U50" s="42"/>
    </row>
    <row r="51" spans="1:21" s="33" customFormat="1" ht="7.5" customHeight="1">
      <c r="A51" s="40"/>
      <c r="B51" s="56"/>
      <c r="C51" s="10"/>
      <c r="D51" s="10"/>
      <c r="E51" s="10"/>
      <c r="F51" s="10"/>
      <c r="G51" s="10"/>
      <c r="H51" s="10"/>
      <c r="I51" s="105"/>
      <c r="J51" s="43"/>
      <c r="K51" s="42"/>
      <c r="L51" s="84"/>
      <c r="M51" s="56"/>
      <c r="N51" s="42"/>
      <c r="O51" s="81"/>
      <c r="P51" s="94"/>
      <c r="Q51" s="80"/>
      <c r="R51" s="86"/>
      <c r="S51" s="42"/>
      <c r="T51" s="42"/>
      <c r="U51" s="42"/>
    </row>
    <row r="52" spans="1:21" s="33" customFormat="1" ht="15" customHeight="1">
      <c r="A52" s="40"/>
      <c r="B52" s="56"/>
      <c r="C52" s="42"/>
      <c r="D52" s="10"/>
      <c r="E52" s="10"/>
      <c r="F52" s="97" t="s">
        <v>231</v>
      </c>
      <c r="G52" s="186"/>
      <c r="H52" s="10"/>
      <c r="I52" s="10"/>
      <c r="J52" s="43"/>
      <c r="K52" s="42"/>
      <c r="L52" s="84"/>
      <c r="M52" s="56"/>
      <c r="N52" s="42"/>
      <c r="O52" s="81"/>
      <c r="P52" s="94"/>
      <c r="Q52" s="80"/>
      <c r="R52" s="86"/>
      <c r="S52" s="42"/>
      <c r="T52" s="42"/>
      <c r="U52" s="42"/>
    </row>
    <row r="53" spans="1:21" s="33" customFormat="1" ht="9" customHeight="1" thickBot="1">
      <c r="A53" s="106"/>
      <c r="B53" s="107"/>
      <c r="C53" s="108"/>
      <c r="D53" s="108"/>
      <c r="E53" s="108"/>
      <c r="F53" s="108"/>
      <c r="G53" s="108"/>
      <c r="H53" s="108"/>
      <c r="I53" s="109"/>
      <c r="J53" s="110"/>
      <c r="K53" s="42"/>
      <c r="L53" s="42"/>
      <c r="M53" s="42"/>
      <c r="N53" s="42"/>
      <c r="O53" s="42"/>
      <c r="P53" s="42"/>
      <c r="Q53" s="42"/>
      <c r="R53" s="42"/>
      <c r="S53" s="42"/>
    </row>
    <row r="54" spans="1:21" ht="9" customHeight="1">
      <c r="K54" s="10"/>
      <c r="L54" s="10"/>
      <c r="M54" s="10"/>
      <c r="N54" s="10"/>
      <c r="O54" s="10"/>
      <c r="P54" s="10"/>
      <c r="Q54" s="10"/>
      <c r="R54" s="10"/>
      <c r="S54" s="10"/>
    </row>
    <row r="55" spans="1:21" ht="15" customHeight="1" thickBot="1">
      <c r="K55" s="10"/>
      <c r="L55" s="10"/>
      <c r="M55" s="10"/>
      <c r="N55" s="10"/>
      <c r="O55" s="10"/>
      <c r="P55" s="10"/>
      <c r="Q55" s="10"/>
      <c r="R55" s="10"/>
      <c r="S55" s="10"/>
    </row>
    <row r="56" spans="1:21" s="33" customFormat="1" ht="19.5" customHeight="1" thickTop="1" thickBot="1">
      <c r="A56" s="371" t="str">
        <f>+A2</f>
        <v>業務用厨房熱機器等性能測定結果　【電気機器】</v>
      </c>
      <c r="B56" s="372"/>
      <c r="C56" s="372"/>
      <c r="D56" s="372"/>
      <c r="E56" s="372"/>
      <c r="F56" s="372"/>
      <c r="G56" s="372"/>
      <c r="H56" s="372"/>
      <c r="I56" s="372"/>
      <c r="J56" s="373"/>
      <c r="K56" s="42"/>
      <c r="L56" s="42"/>
      <c r="M56" s="42"/>
      <c r="N56" s="42"/>
      <c r="O56" s="42"/>
      <c r="P56" s="42"/>
      <c r="Q56" s="42"/>
      <c r="R56" s="42"/>
      <c r="S56" s="42"/>
    </row>
    <row r="57" spans="1:21" s="33" customFormat="1" ht="28.5" customHeight="1" thickTop="1">
      <c r="A57" s="34" t="s">
        <v>266</v>
      </c>
      <c r="B57" s="495" t="str">
        <f>+B3</f>
        <v>回転釜、固定釜(選択してください)　　（　４．調理能力　）</v>
      </c>
      <c r="C57" s="516"/>
      <c r="D57" s="516"/>
      <c r="E57" s="516"/>
      <c r="F57" s="516"/>
      <c r="G57" s="516"/>
      <c r="H57" s="516"/>
      <c r="I57" s="499" t="str">
        <f>IF(表紙!$C$12="選択してください","",表紙!$C$12)</f>
        <v/>
      </c>
      <c r="J57" s="500"/>
      <c r="K57" s="42"/>
      <c r="L57" s="42"/>
      <c r="M57" s="42"/>
      <c r="N57" s="42"/>
      <c r="O57" s="42"/>
      <c r="P57" s="42"/>
      <c r="Q57" s="42"/>
      <c r="R57" s="42"/>
      <c r="S57" s="42"/>
    </row>
    <row r="58" spans="1:21" s="33" customFormat="1" ht="19.5" customHeight="1" thickBot="1">
      <c r="A58" s="11" t="s">
        <v>2</v>
      </c>
      <c r="B58" s="479" t="str">
        <f>$B$4</f>
        <v/>
      </c>
      <c r="C58" s="479"/>
      <c r="D58" s="480"/>
      <c r="E58" s="481"/>
      <c r="F58" s="35" t="s">
        <v>3</v>
      </c>
      <c r="G58" s="482" t="str">
        <f>$G$4</f>
        <v/>
      </c>
      <c r="H58" s="483"/>
      <c r="I58" s="483"/>
      <c r="J58" s="484"/>
      <c r="K58" s="42"/>
      <c r="L58" s="42"/>
      <c r="M58" s="42"/>
      <c r="N58" s="42"/>
      <c r="O58" s="42"/>
      <c r="P58" s="42"/>
      <c r="Q58" s="42"/>
      <c r="R58" s="42"/>
      <c r="S58" s="42"/>
    </row>
    <row r="59" spans="1:21" s="33" customFormat="1" ht="15" customHeight="1" thickBot="1">
      <c r="A59" s="473" t="s">
        <v>29</v>
      </c>
      <c r="B59" s="474"/>
      <c r="C59" s="475"/>
      <c r="D59" s="475"/>
      <c r="E59" s="111" t="s">
        <v>34</v>
      </c>
      <c r="F59" s="187"/>
      <c r="G59" s="112" t="s">
        <v>41</v>
      </c>
      <c r="H59" s="187"/>
      <c r="I59" s="111" t="s">
        <v>16</v>
      </c>
      <c r="J59" s="188"/>
      <c r="K59" s="42"/>
      <c r="L59" s="42"/>
      <c r="M59" s="42"/>
      <c r="N59" s="42"/>
      <c r="O59" s="42"/>
      <c r="P59" s="42"/>
      <c r="Q59" s="42"/>
      <c r="R59" s="42"/>
      <c r="S59" s="42"/>
    </row>
    <row r="60" spans="1:21" s="33" customFormat="1" ht="15" customHeight="1">
      <c r="A60" s="37"/>
      <c r="B60" s="38"/>
      <c r="C60" s="113"/>
      <c r="D60" s="113"/>
      <c r="E60" s="113"/>
      <c r="F60" s="113"/>
      <c r="G60" s="113"/>
      <c r="H60" s="113"/>
      <c r="I60" s="38"/>
      <c r="J60" s="39"/>
      <c r="K60" s="42"/>
      <c r="L60" s="42"/>
      <c r="M60" s="42"/>
      <c r="N60" s="42"/>
      <c r="O60" s="42"/>
      <c r="P60" s="42"/>
      <c r="Q60" s="42"/>
      <c r="R60" s="42"/>
      <c r="S60" s="42"/>
    </row>
    <row r="61" spans="1:21" ht="15" customHeight="1">
      <c r="A61" s="65"/>
      <c r="B61" s="46"/>
      <c r="C61" s="10"/>
      <c r="D61" s="347"/>
      <c r="E61" s="10"/>
      <c r="F61" s="10"/>
      <c r="G61" s="10"/>
      <c r="H61" s="10"/>
      <c r="I61" s="42"/>
      <c r="J61" s="43"/>
      <c r="K61" s="10"/>
      <c r="L61" s="10"/>
      <c r="M61" s="10"/>
      <c r="N61" s="10"/>
      <c r="O61" s="10"/>
      <c r="P61" s="10"/>
      <c r="Q61" s="10"/>
      <c r="R61" s="10"/>
      <c r="S61" s="10"/>
    </row>
    <row r="62" spans="1:21" ht="15" customHeight="1">
      <c r="A62" s="65"/>
      <c r="B62" s="42"/>
      <c r="C62" s="347"/>
      <c r="D62" s="347"/>
      <c r="E62" s="347"/>
      <c r="F62" s="347"/>
      <c r="G62" s="347"/>
      <c r="H62" s="347"/>
      <c r="I62" s="42"/>
      <c r="J62" s="43"/>
      <c r="K62" s="10"/>
      <c r="L62" s="10"/>
      <c r="M62" s="10"/>
      <c r="N62" s="10"/>
      <c r="O62" s="10"/>
      <c r="P62" s="10"/>
      <c r="Q62" s="10"/>
      <c r="R62" s="10"/>
      <c r="S62" s="10"/>
    </row>
    <row r="63" spans="1:21" ht="15" customHeight="1">
      <c r="A63" s="65"/>
      <c r="B63" s="42"/>
      <c r="C63" s="347"/>
      <c r="D63" s="347"/>
      <c r="E63" s="347"/>
      <c r="F63" s="347"/>
      <c r="G63" s="347"/>
      <c r="H63" s="347"/>
      <c r="I63" s="42"/>
      <c r="J63" s="43"/>
      <c r="K63" s="10"/>
      <c r="L63" s="10"/>
      <c r="M63" s="10"/>
      <c r="N63" s="10"/>
      <c r="O63" s="10"/>
      <c r="P63" s="10"/>
      <c r="Q63" s="10"/>
      <c r="R63" s="10"/>
      <c r="S63" s="10"/>
    </row>
    <row r="64" spans="1:21" ht="15" customHeight="1">
      <c r="A64" s="65"/>
      <c r="B64" s="42"/>
      <c r="C64" s="347"/>
      <c r="D64" s="347"/>
      <c r="E64" s="347"/>
      <c r="F64" s="347"/>
      <c r="G64" s="347"/>
      <c r="H64" s="347"/>
      <c r="I64" s="42"/>
      <c r="J64" s="43"/>
      <c r="K64" s="10"/>
      <c r="L64" s="10"/>
      <c r="M64" s="10"/>
      <c r="N64" s="10"/>
      <c r="O64" s="10"/>
      <c r="P64" s="10"/>
      <c r="Q64" s="10"/>
      <c r="R64" s="10"/>
      <c r="S64" s="10"/>
    </row>
    <row r="65" spans="1:19" ht="15" customHeight="1">
      <c r="A65" s="65"/>
      <c r="B65" s="42"/>
      <c r="C65" s="347"/>
      <c r="D65" s="347"/>
      <c r="E65" s="347"/>
      <c r="F65" s="347"/>
      <c r="G65" s="347"/>
      <c r="H65" s="347"/>
      <c r="I65" s="42"/>
      <c r="J65" s="43"/>
      <c r="K65" s="10"/>
      <c r="L65" s="10"/>
      <c r="M65" s="10"/>
      <c r="N65" s="10"/>
      <c r="O65" s="10"/>
      <c r="P65" s="10"/>
      <c r="Q65" s="10"/>
      <c r="R65" s="10"/>
      <c r="S65" s="10"/>
    </row>
    <row r="66" spans="1:19" ht="15" customHeight="1">
      <c r="A66" s="65"/>
      <c r="B66" s="42"/>
      <c r="C66" s="347"/>
      <c r="D66" s="347"/>
      <c r="E66" s="347"/>
      <c r="F66" s="347"/>
      <c r="G66" s="347"/>
      <c r="H66" s="347"/>
      <c r="I66" s="42"/>
      <c r="J66" s="43"/>
      <c r="K66" s="10"/>
      <c r="L66" s="10"/>
      <c r="M66" s="10"/>
      <c r="N66" s="10"/>
      <c r="O66" s="10"/>
      <c r="P66" s="10"/>
      <c r="Q66" s="10"/>
      <c r="R66" s="10"/>
      <c r="S66" s="10"/>
    </row>
    <row r="67" spans="1:19" ht="15" customHeight="1">
      <c r="A67" s="65"/>
      <c r="B67" s="42"/>
      <c r="C67" s="347"/>
      <c r="D67" s="347"/>
      <c r="E67" s="347"/>
      <c r="F67" s="347"/>
      <c r="G67" s="347"/>
      <c r="H67" s="347"/>
      <c r="I67" s="42"/>
      <c r="J67" s="43"/>
      <c r="K67" s="10"/>
      <c r="L67" s="10"/>
      <c r="M67" s="10"/>
      <c r="N67" s="10"/>
      <c r="O67" s="10"/>
      <c r="P67" s="10"/>
      <c r="Q67" s="10"/>
      <c r="R67" s="10"/>
      <c r="S67" s="10"/>
    </row>
    <row r="68" spans="1:19" ht="15" customHeight="1">
      <c r="A68" s="65"/>
      <c r="B68" s="42"/>
      <c r="C68" s="347"/>
      <c r="D68" s="347"/>
      <c r="E68" s="347"/>
      <c r="F68" s="347"/>
      <c r="G68" s="347"/>
      <c r="H68" s="347"/>
      <c r="I68" s="42"/>
      <c r="J68" s="43"/>
      <c r="K68" s="10"/>
      <c r="L68" s="10"/>
      <c r="M68" s="10"/>
      <c r="N68" s="10"/>
      <c r="O68" s="10"/>
      <c r="P68" s="10"/>
      <c r="Q68" s="10"/>
      <c r="R68" s="10"/>
      <c r="S68" s="10"/>
    </row>
    <row r="69" spans="1:19" ht="15" customHeight="1">
      <c r="A69" s="65"/>
      <c r="B69" s="42"/>
      <c r="C69" s="347"/>
      <c r="D69" s="347"/>
      <c r="E69" s="249"/>
      <c r="F69" s="347"/>
      <c r="G69" s="347"/>
      <c r="H69" s="347"/>
      <c r="I69" s="42"/>
      <c r="J69" s="43"/>
      <c r="K69" s="10"/>
      <c r="L69" s="10"/>
      <c r="M69" s="10"/>
      <c r="N69" s="10"/>
      <c r="O69" s="10"/>
      <c r="P69" s="10"/>
      <c r="Q69" s="10"/>
      <c r="R69" s="10"/>
      <c r="S69" s="10"/>
    </row>
    <row r="70" spans="1:19" ht="15" customHeight="1">
      <c r="A70" s="65"/>
      <c r="B70" s="42"/>
      <c r="C70" s="347"/>
      <c r="D70" s="347"/>
      <c r="E70" s="347"/>
      <c r="F70" s="347"/>
      <c r="G70" s="347"/>
      <c r="H70" s="347"/>
      <c r="I70" s="42"/>
      <c r="J70" s="43"/>
      <c r="K70" s="10"/>
      <c r="L70" s="10"/>
      <c r="M70" s="10"/>
      <c r="N70" s="10"/>
      <c r="O70" s="10"/>
      <c r="P70" s="10"/>
      <c r="Q70" s="10"/>
      <c r="R70" s="10"/>
      <c r="S70" s="10"/>
    </row>
    <row r="71" spans="1:19" ht="17.25" customHeight="1">
      <c r="A71" s="65"/>
      <c r="B71" s="84" t="s">
        <v>63</v>
      </c>
      <c r="C71" s="42"/>
      <c r="D71" s="42"/>
      <c r="E71" s="42"/>
      <c r="F71" s="88" t="s">
        <v>54</v>
      </c>
      <c r="G71" s="189"/>
      <c r="H71" s="42" t="s">
        <v>64</v>
      </c>
      <c r="I71" s="42" t="s">
        <v>65</v>
      </c>
      <c r="J71" s="43"/>
      <c r="K71" s="10"/>
      <c r="L71" s="10"/>
      <c r="M71" s="10"/>
      <c r="N71" s="10"/>
      <c r="O71" s="10"/>
      <c r="P71" s="10"/>
      <c r="Q71" s="10"/>
      <c r="R71" s="10"/>
      <c r="S71" s="10"/>
    </row>
    <row r="72" spans="1:19" ht="17.25" customHeight="1">
      <c r="A72" s="65"/>
      <c r="B72" s="84"/>
      <c r="C72" s="42"/>
      <c r="D72" s="42"/>
      <c r="E72" s="42"/>
      <c r="F72" s="88"/>
      <c r="G72" s="240"/>
      <c r="H72" s="42"/>
      <c r="I72" s="42"/>
      <c r="J72" s="43"/>
      <c r="K72" s="10"/>
      <c r="L72" s="10"/>
      <c r="M72" s="10"/>
      <c r="N72" s="10"/>
      <c r="O72" s="10"/>
      <c r="P72" s="10"/>
      <c r="Q72" s="10"/>
      <c r="R72" s="10"/>
      <c r="S72" s="10"/>
    </row>
    <row r="73" spans="1:19" ht="15" customHeight="1">
      <c r="A73" s="65"/>
      <c r="B73" s="56" t="s">
        <v>232</v>
      </c>
      <c r="C73" s="347"/>
      <c r="D73" s="347"/>
      <c r="E73" s="347"/>
      <c r="F73" s="347"/>
      <c r="G73" s="347"/>
      <c r="H73" s="347"/>
      <c r="I73" s="42"/>
      <c r="J73" s="43"/>
      <c r="K73" s="10"/>
      <c r="L73" s="10"/>
      <c r="M73" s="10"/>
      <c r="N73" s="10"/>
      <c r="O73" s="10"/>
      <c r="P73" s="10"/>
      <c r="Q73" s="10"/>
      <c r="R73" s="10"/>
      <c r="S73" s="10"/>
    </row>
    <row r="74" spans="1:19" ht="15" customHeight="1">
      <c r="A74" s="65"/>
      <c r="B74" s="42" t="s">
        <v>151</v>
      </c>
      <c r="C74" s="42"/>
      <c r="D74" s="118"/>
      <c r="E74" s="510" t="s">
        <v>209</v>
      </c>
      <c r="F74" s="511"/>
      <c r="G74" s="512"/>
      <c r="I74" s="42"/>
      <c r="J74" s="43"/>
      <c r="K74" s="10"/>
      <c r="L74" s="10"/>
      <c r="M74" s="10"/>
      <c r="N74" s="10"/>
      <c r="O74" s="10"/>
      <c r="P74" s="10"/>
      <c r="Q74" s="10"/>
      <c r="R74" s="10"/>
      <c r="S74" s="10"/>
    </row>
    <row r="75" spans="1:19" s="117" customFormat="1" ht="3.75" customHeight="1">
      <c r="A75" s="114"/>
      <c r="B75" s="80"/>
      <c r="C75" s="80"/>
      <c r="D75" s="119"/>
      <c r="E75" s="80"/>
      <c r="F75" s="81"/>
      <c r="G75" s="120"/>
      <c r="H75" s="120"/>
      <c r="I75" s="80"/>
      <c r="J75" s="115"/>
      <c r="K75" s="116"/>
      <c r="L75" s="116"/>
      <c r="M75" s="116"/>
      <c r="N75" s="116"/>
      <c r="O75" s="116"/>
      <c r="P75" s="116"/>
      <c r="Q75" s="116"/>
      <c r="R75" s="116"/>
      <c r="S75" s="116"/>
    </row>
    <row r="76" spans="1:19" ht="17.25" customHeight="1">
      <c r="A76" s="65"/>
      <c r="B76" s="42" t="str">
        <f>IF(E74="表2の水","食材を水に置き換えた試験に用いる水の温度","")</f>
        <v/>
      </c>
      <c r="C76" s="42"/>
      <c r="D76" s="118"/>
      <c r="E76" s="42"/>
      <c r="F76" s="97"/>
      <c r="G76" s="223"/>
      <c r="H76" s="42" t="str">
        <f>IF(E74="表2の水","（℃）","")</f>
        <v/>
      </c>
      <c r="I76" s="15" t="str">
        <f>IF(E74="表2の水","（小数点以下1位）","")</f>
        <v/>
      </c>
      <c r="J76" s="43"/>
      <c r="K76" s="10"/>
      <c r="L76" s="10"/>
      <c r="M76" s="10"/>
      <c r="N76" s="10"/>
      <c r="O76" s="10"/>
      <c r="P76" s="10"/>
      <c r="Q76" s="10"/>
      <c r="R76" s="10"/>
      <c r="S76" s="10"/>
    </row>
    <row r="77" spans="1:19" ht="3.75" customHeight="1" thickBot="1">
      <c r="A77" s="65"/>
      <c r="B77" s="42"/>
      <c r="C77" s="42"/>
      <c r="D77" s="118"/>
      <c r="E77" s="42"/>
      <c r="F77" s="88"/>
      <c r="G77" s="42"/>
      <c r="H77" s="15"/>
      <c r="I77" s="15"/>
      <c r="J77" s="43"/>
      <c r="K77" s="10"/>
      <c r="L77" s="10"/>
      <c r="M77" s="10"/>
      <c r="N77" s="10"/>
      <c r="O77" s="10"/>
      <c r="P77" s="10"/>
      <c r="Q77" s="10"/>
      <c r="R77" s="10"/>
      <c r="S77" s="10"/>
    </row>
    <row r="78" spans="1:19" ht="15" customHeight="1" thickBot="1">
      <c r="A78" s="65"/>
      <c r="B78" s="42" t="str">
        <f>IF(E74="表1の食材","試験食材の総重量[g]",IF(E74="表2の水","食材を水に置き換えた試験水量[g]",""))</f>
        <v/>
      </c>
      <c r="C78" s="42"/>
      <c r="D78" s="42"/>
      <c r="E78" s="46" t="str">
        <f>+IF(E74="表1の食材","表１より",IF(E74="表2の水","表２より",""))</f>
        <v/>
      </c>
      <c r="F78" s="121" t="s">
        <v>233</v>
      </c>
      <c r="G78" s="5" t="str">
        <f>IF(E74="表1の食材","206.0",IF(E74="表2の水",G199,""))</f>
        <v/>
      </c>
      <c r="H78" s="42" t="s">
        <v>84</v>
      </c>
      <c r="I78" s="42" t="s">
        <v>65</v>
      </c>
      <c r="J78" s="43"/>
      <c r="K78" s="10"/>
      <c r="L78" s="10"/>
      <c r="M78" s="10"/>
      <c r="N78" s="10"/>
      <c r="O78" s="10"/>
      <c r="P78" s="10"/>
      <c r="Q78" s="10"/>
      <c r="R78" s="10"/>
      <c r="S78" s="10"/>
    </row>
    <row r="79" spans="1:19" ht="15" customHeight="1" thickBot="1">
      <c r="A79" s="65"/>
      <c r="B79" s="42"/>
      <c r="C79" s="42"/>
      <c r="D79" s="42"/>
      <c r="E79" s="46" t="str">
        <f>+IF(E74="表1の食材","表１より",IF(E74="表2の水","表２より",""))</f>
        <v/>
      </c>
      <c r="F79" s="122" t="s">
        <v>155</v>
      </c>
      <c r="G79" s="5" t="str">
        <f>IF(E74="表1の食材",+F127,IF(E74="表2の水",+H199,""))</f>
        <v/>
      </c>
      <c r="H79" s="42" t="s">
        <v>84</v>
      </c>
      <c r="I79" s="42" t="s">
        <v>65</v>
      </c>
      <c r="J79" s="43"/>
      <c r="K79" s="10"/>
      <c r="L79" s="10"/>
      <c r="M79" s="10"/>
      <c r="N79" s="10"/>
      <c r="O79" s="10"/>
      <c r="P79" s="10"/>
      <c r="Q79" s="10"/>
      <c r="R79" s="10"/>
      <c r="S79" s="10"/>
    </row>
    <row r="80" spans="1:19" ht="15" customHeight="1">
      <c r="A80" s="65"/>
      <c r="B80" s="42"/>
      <c r="C80" s="42"/>
      <c r="D80" s="42"/>
      <c r="E80" s="46"/>
      <c r="F80" s="221"/>
      <c r="G80" s="222"/>
      <c r="H80" s="42"/>
      <c r="I80" s="42"/>
      <c r="J80" s="43"/>
      <c r="K80" s="10"/>
      <c r="L80" s="10"/>
      <c r="M80" s="10"/>
      <c r="N80" s="10"/>
      <c r="O80" s="10"/>
      <c r="P80" s="10"/>
      <c r="Q80" s="10"/>
      <c r="R80" s="10"/>
      <c r="S80" s="10"/>
    </row>
    <row r="81" spans="1:19" ht="15" customHeight="1">
      <c r="A81" s="65"/>
      <c r="B81" s="42"/>
      <c r="C81" s="42"/>
      <c r="D81" s="42"/>
      <c r="E81" s="42"/>
      <c r="F81" s="123"/>
      <c r="G81" s="124"/>
      <c r="H81" s="42"/>
      <c r="I81" s="15"/>
      <c r="J81" s="43"/>
      <c r="K81" s="10"/>
      <c r="L81" s="10"/>
      <c r="M81" s="10"/>
      <c r="N81" s="10"/>
      <c r="O81" s="10"/>
      <c r="P81" s="10"/>
      <c r="Q81" s="10"/>
      <c r="R81" s="10"/>
      <c r="S81" s="10"/>
    </row>
    <row r="82" spans="1:19" ht="17.25" customHeight="1">
      <c r="A82" s="65"/>
      <c r="B82" s="518" t="s">
        <v>216</v>
      </c>
      <c r="C82" s="518"/>
      <c r="D82" s="518"/>
      <c r="E82" s="518"/>
      <c r="F82" s="88" t="s">
        <v>128</v>
      </c>
      <c r="G82" s="89" t="str">
        <f>+$G$25</f>
        <v/>
      </c>
      <c r="H82" s="42" t="s">
        <v>51</v>
      </c>
      <c r="I82" s="15" t="s">
        <v>71</v>
      </c>
      <c r="J82" s="43"/>
      <c r="K82" s="10"/>
      <c r="L82" s="10"/>
      <c r="M82" s="10"/>
      <c r="N82" s="10"/>
      <c r="O82" s="10"/>
      <c r="P82" s="10"/>
      <c r="Q82" s="10"/>
      <c r="R82" s="10"/>
      <c r="S82" s="10"/>
    </row>
    <row r="83" spans="1:19" ht="17.25" customHeight="1">
      <c r="A83" s="65"/>
      <c r="B83" s="57" t="s">
        <v>138</v>
      </c>
      <c r="C83" s="42"/>
      <c r="D83" s="42"/>
      <c r="E83" s="42"/>
      <c r="F83" s="88" t="s">
        <v>127</v>
      </c>
      <c r="G83" s="89">
        <f>+G28</f>
        <v>0</v>
      </c>
      <c r="H83" s="42" t="s">
        <v>51</v>
      </c>
      <c r="I83" s="15" t="s">
        <v>71</v>
      </c>
      <c r="J83" s="43"/>
      <c r="K83" s="10"/>
      <c r="L83" s="10"/>
      <c r="M83" s="10"/>
      <c r="N83" s="10"/>
      <c r="O83" s="10"/>
      <c r="P83" s="10"/>
      <c r="Q83" s="10"/>
      <c r="R83" s="10"/>
      <c r="S83" s="10"/>
    </row>
    <row r="84" spans="1:19" ht="17.25" customHeight="1">
      <c r="A84" s="65"/>
      <c r="B84" s="57" t="s">
        <v>217</v>
      </c>
      <c r="C84" s="42"/>
      <c r="D84" s="42"/>
      <c r="E84" s="42"/>
      <c r="F84" s="88" t="s">
        <v>126</v>
      </c>
      <c r="G84" s="89" t="str">
        <f>+$G$25</f>
        <v/>
      </c>
      <c r="H84" s="42" t="s">
        <v>51</v>
      </c>
      <c r="I84" s="15" t="s">
        <v>71</v>
      </c>
      <c r="J84" s="43"/>
      <c r="K84" s="10"/>
      <c r="L84" s="10"/>
      <c r="M84" s="10"/>
      <c r="N84" s="10"/>
      <c r="O84" s="10"/>
      <c r="P84" s="10"/>
      <c r="Q84" s="10"/>
      <c r="R84" s="10"/>
      <c r="S84" s="10"/>
    </row>
    <row r="85" spans="1:19" ht="17.25" customHeight="1">
      <c r="A85" s="65"/>
      <c r="B85" s="57" t="s">
        <v>144</v>
      </c>
      <c r="C85" s="42"/>
      <c r="D85" s="42"/>
      <c r="E85" s="42"/>
      <c r="F85" s="10"/>
      <c r="G85" s="10"/>
      <c r="H85" s="10"/>
      <c r="I85" s="10"/>
      <c r="J85" s="43"/>
      <c r="K85" s="10"/>
      <c r="L85" s="10"/>
      <c r="M85" s="10"/>
      <c r="N85" s="10"/>
      <c r="O85" s="10"/>
      <c r="P85" s="10"/>
      <c r="Q85" s="10"/>
      <c r="R85" s="10"/>
      <c r="S85" s="10"/>
    </row>
    <row r="86" spans="1:19" ht="17.25" customHeight="1">
      <c r="A86" s="65"/>
      <c r="B86" s="42"/>
      <c r="C86" s="10"/>
      <c r="D86" s="42"/>
      <c r="E86" s="42"/>
      <c r="F86" s="88" t="s">
        <v>129</v>
      </c>
      <c r="G86" s="125" t="str">
        <f>+G41</f>
        <v/>
      </c>
      <c r="H86" s="42" t="s">
        <v>51</v>
      </c>
      <c r="I86" s="15" t="s">
        <v>71</v>
      </c>
      <c r="J86" s="43"/>
      <c r="K86" s="10"/>
      <c r="L86" s="10"/>
      <c r="M86" s="10"/>
      <c r="N86" s="10"/>
      <c r="O86" s="10"/>
      <c r="P86" s="10"/>
      <c r="Q86" s="10"/>
      <c r="R86" s="10"/>
      <c r="S86" s="10"/>
    </row>
    <row r="87" spans="1:19" ht="17.25" customHeight="1">
      <c r="A87" s="65"/>
      <c r="B87" s="57" t="s">
        <v>234</v>
      </c>
      <c r="C87" s="42"/>
      <c r="D87" s="56"/>
      <c r="E87" s="42"/>
      <c r="F87" s="10"/>
      <c r="G87" s="126"/>
      <c r="H87" s="10"/>
      <c r="I87" s="10"/>
      <c r="J87" s="43"/>
      <c r="K87" s="10"/>
      <c r="L87" s="10"/>
      <c r="M87" s="10"/>
      <c r="N87" s="10"/>
      <c r="O87" s="10"/>
      <c r="P87" s="10"/>
      <c r="Q87" s="10"/>
      <c r="R87" s="10"/>
      <c r="S87" s="10"/>
    </row>
    <row r="88" spans="1:19" ht="17.25" customHeight="1">
      <c r="A88" s="65"/>
      <c r="B88" s="42"/>
      <c r="C88" s="10"/>
      <c r="D88" s="56"/>
      <c r="E88" s="42"/>
      <c r="F88" s="88" t="s">
        <v>52</v>
      </c>
      <c r="G88" s="127" t="str">
        <f>IF(G26&lt;&gt;"",G26,"")</f>
        <v/>
      </c>
      <c r="H88" s="42" t="s">
        <v>32</v>
      </c>
      <c r="I88" s="15" t="s">
        <v>61</v>
      </c>
      <c r="J88" s="43"/>
      <c r="K88" s="10"/>
      <c r="L88" s="10"/>
      <c r="M88" s="10"/>
      <c r="N88" s="10"/>
      <c r="O88" s="10"/>
      <c r="P88" s="10"/>
      <c r="Q88" s="10"/>
      <c r="R88" s="10"/>
      <c r="S88" s="10"/>
    </row>
    <row r="89" spans="1:19" ht="17.25" customHeight="1">
      <c r="A89" s="65"/>
      <c r="B89" s="56" t="s">
        <v>75</v>
      </c>
      <c r="C89" s="42"/>
      <c r="D89" s="56"/>
      <c r="E89" s="42"/>
      <c r="F89" s="128" t="s">
        <v>85</v>
      </c>
      <c r="G89" s="92">
        <v>6</v>
      </c>
      <c r="H89" s="42" t="s">
        <v>32</v>
      </c>
      <c r="I89" s="42"/>
      <c r="J89" s="43"/>
      <c r="K89" s="10"/>
      <c r="L89" s="10"/>
      <c r="M89" s="10"/>
      <c r="N89" s="10"/>
      <c r="O89" s="10"/>
      <c r="P89" s="10"/>
      <c r="Q89" s="10"/>
      <c r="R89" s="10"/>
      <c r="S89" s="10"/>
    </row>
    <row r="90" spans="1:19" ht="17.25" customHeight="1">
      <c r="A90" s="65"/>
      <c r="B90" s="84" t="s">
        <v>235</v>
      </c>
      <c r="C90" s="42"/>
      <c r="D90" s="56"/>
      <c r="E90" s="42"/>
      <c r="F90" s="10"/>
      <c r="G90" s="10"/>
      <c r="H90" s="10"/>
      <c r="I90" s="10"/>
      <c r="J90" s="43"/>
      <c r="K90" s="10"/>
      <c r="L90" s="10"/>
      <c r="M90" s="10"/>
      <c r="N90" s="10"/>
      <c r="O90" s="10"/>
      <c r="P90" s="10"/>
      <c r="Q90" s="10"/>
      <c r="R90" s="10"/>
      <c r="S90" s="10"/>
    </row>
    <row r="91" spans="1:19" ht="17.25" customHeight="1">
      <c r="A91" s="65"/>
      <c r="B91" s="129" t="s">
        <v>139</v>
      </c>
      <c r="C91" s="42"/>
      <c r="D91" s="56"/>
      <c r="E91" s="42"/>
      <c r="F91" s="88" t="s">
        <v>53</v>
      </c>
      <c r="G91" s="182"/>
      <c r="H91" s="42" t="s">
        <v>32</v>
      </c>
      <c r="I91" s="15" t="s">
        <v>61</v>
      </c>
      <c r="J91" s="43"/>
      <c r="K91" s="10"/>
      <c r="L91" s="10"/>
      <c r="M91" s="10"/>
      <c r="N91" s="10"/>
      <c r="O91" s="10"/>
      <c r="P91" s="10"/>
      <c r="Q91" s="10"/>
      <c r="R91" s="10"/>
      <c r="S91" s="10"/>
    </row>
    <row r="92" spans="1:19" ht="17.25" customHeight="1">
      <c r="A92" s="65"/>
      <c r="B92" s="56" t="s">
        <v>74</v>
      </c>
      <c r="C92" s="42"/>
      <c r="D92" s="56"/>
      <c r="E92" s="42"/>
      <c r="F92" s="130" t="s">
        <v>72</v>
      </c>
      <c r="G92" s="92">
        <v>20</v>
      </c>
      <c r="H92" s="42" t="s">
        <v>32</v>
      </c>
      <c r="I92" s="42"/>
      <c r="J92" s="43"/>
      <c r="K92" s="10"/>
      <c r="L92" s="10"/>
      <c r="M92" s="10"/>
      <c r="N92" s="10"/>
      <c r="O92" s="10"/>
      <c r="P92" s="10"/>
      <c r="Q92" s="10"/>
      <c r="R92" s="10"/>
      <c r="S92" s="10"/>
    </row>
    <row r="93" spans="1:19" ht="7.5" customHeight="1" thickBot="1">
      <c r="A93" s="65"/>
      <c r="B93" s="10"/>
      <c r="C93" s="42"/>
      <c r="D93" s="56"/>
      <c r="E93" s="42"/>
      <c r="F93" s="42"/>
      <c r="G93" s="42"/>
      <c r="H93" s="42"/>
      <c r="I93" s="42"/>
      <c r="J93" s="43"/>
      <c r="K93" s="10"/>
      <c r="L93" s="10"/>
      <c r="M93" s="10"/>
      <c r="N93" s="10"/>
      <c r="O93" s="10"/>
      <c r="P93" s="10"/>
      <c r="Q93" s="10"/>
      <c r="R93" s="10"/>
      <c r="S93" s="10"/>
    </row>
    <row r="94" spans="1:19" ht="30" customHeight="1" thickBot="1">
      <c r="A94" s="65"/>
      <c r="B94" s="84" t="s">
        <v>140</v>
      </c>
      <c r="C94" s="42"/>
      <c r="D94" s="10"/>
      <c r="E94" s="10"/>
      <c r="F94" s="88" t="s">
        <v>142</v>
      </c>
      <c r="G94" s="131" t="str">
        <f>IF(COUNT(G88,G89,G91,G92)=4,G88+G89+G91+G92,"")</f>
        <v/>
      </c>
      <c r="H94" s="42" t="s">
        <v>141</v>
      </c>
      <c r="I94" s="15" t="s">
        <v>61</v>
      </c>
      <c r="J94" s="43"/>
      <c r="K94" s="10"/>
      <c r="L94" s="10"/>
      <c r="M94" s="10"/>
      <c r="N94" s="10"/>
      <c r="O94" s="10"/>
      <c r="P94" s="10"/>
      <c r="Q94" s="10"/>
      <c r="R94" s="10"/>
      <c r="S94" s="10"/>
    </row>
    <row r="95" spans="1:19" ht="17.25" customHeight="1" thickBot="1">
      <c r="A95" s="65"/>
      <c r="B95" s="241" t="s">
        <v>220</v>
      </c>
      <c r="C95" s="347"/>
      <c r="D95" s="132"/>
      <c r="E95" s="347"/>
      <c r="F95" s="347"/>
      <c r="G95" s="97"/>
      <c r="H95" s="347"/>
      <c r="I95" s="42"/>
      <c r="J95" s="43"/>
      <c r="K95" s="10"/>
      <c r="L95" s="10"/>
      <c r="M95" s="10"/>
      <c r="N95" s="10"/>
      <c r="O95" s="10"/>
      <c r="P95" s="10"/>
      <c r="Q95" s="10"/>
      <c r="R95" s="10"/>
      <c r="S95" s="10"/>
    </row>
    <row r="96" spans="1:19" ht="30" customHeight="1" thickBot="1">
      <c r="A96" s="65"/>
      <c r="B96" s="84" t="s">
        <v>123</v>
      </c>
      <c r="C96" s="97"/>
      <c r="D96" s="347"/>
      <c r="E96" s="519" t="s">
        <v>124</v>
      </c>
      <c r="F96" s="520"/>
      <c r="G96" s="133" t="str">
        <f>IF($G$71&lt;&gt;"",$G$71,"")</f>
        <v/>
      </c>
      <c r="H96" s="79" t="s">
        <v>64</v>
      </c>
      <c r="I96" s="42" t="s">
        <v>65</v>
      </c>
      <c r="J96" s="43"/>
      <c r="K96" s="10"/>
      <c r="L96" s="10"/>
      <c r="M96" s="10"/>
      <c r="N96" s="10"/>
      <c r="O96" s="10"/>
      <c r="P96" s="10"/>
      <c r="Q96" s="10"/>
      <c r="R96" s="10"/>
      <c r="S96" s="10"/>
    </row>
    <row r="97" spans="1:25" ht="15" customHeight="1">
      <c r="A97" s="65"/>
      <c r="B97" s="42"/>
      <c r="C97" s="97"/>
      <c r="D97" s="347"/>
      <c r="E97" s="46"/>
      <c r="F97" s="97"/>
      <c r="G97" s="134"/>
      <c r="H97" s="46"/>
      <c r="I97" s="135"/>
      <c r="J97" s="43"/>
      <c r="K97" s="10"/>
      <c r="L97" s="10"/>
      <c r="M97" s="10"/>
      <c r="N97" s="10"/>
      <c r="O97" s="10"/>
      <c r="P97" s="10"/>
      <c r="Q97" s="10"/>
      <c r="R97" s="10"/>
      <c r="S97" s="10"/>
    </row>
    <row r="98" spans="1:25" ht="22.5" customHeight="1">
      <c r="A98" s="65"/>
      <c r="B98" s="136" t="s">
        <v>165</v>
      </c>
      <c r="C98" s="84"/>
      <c r="D98" s="347"/>
      <c r="E98" s="46"/>
      <c r="F98" s="137" t="s">
        <v>164</v>
      </c>
      <c r="G98" s="224"/>
      <c r="H98" s="345" t="s">
        <v>38</v>
      </c>
      <c r="I98" s="42" t="s">
        <v>71</v>
      </c>
      <c r="J98" s="43"/>
      <c r="K98" s="10"/>
      <c r="L98" s="10"/>
      <c r="M98" s="10"/>
      <c r="N98" s="10"/>
      <c r="O98" s="10"/>
      <c r="P98" s="10"/>
      <c r="Q98" s="10"/>
      <c r="R98" s="10"/>
      <c r="S98" s="10"/>
    </row>
    <row r="99" spans="1:25" ht="15" customHeight="1">
      <c r="A99" s="65"/>
      <c r="B99" s="42"/>
      <c r="C99" s="10"/>
      <c r="D99" s="42"/>
      <c r="E99" s="10"/>
      <c r="F99" s="10"/>
      <c r="G99" s="10"/>
      <c r="H99" s="10"/>
      <c r="I99" s="10"/>
      <c r="J99" s="43"/>
      <c r="K99" s="10"/>
      <c r="L99" s="10"/>
      <c r="M99" s="10"/>
      <c r="N99" s="10"/>
      <c r="O99" s="10"/>
      <c r="P99" s="10"/>
      <c r="Q99" s="10"/>
      <c r="R99" s="10"/>
      <c r="S99" s="10"/>
    </row>
    <row r="100" spans="1:25" ht="19.899999999999999" customHeight="1">
      <c r="A100" s="65"/>
      <c r="B100" s="42"/>
      <c r="C100" s="97"/>
      <c r="D100" s="347"/>
      <c r="E100" s="46"/>
      <c r="F100" s="97"/>
      <c r="G100" s="134"/>
      <c r="H100" s="46"/>
      <c r="I100" s="135"/>
      <c r="J100" s="43"/>
      <c r="K100" s="10"/>
      <c r="L100" s="10"/>
      <c r="M100" s="10"/>
      <c r="N100" s="10"/>
      <c r="O100" s="10"/>
      <c r="P100" s="10"/>
      <c r="Q100" s="10"/>
      <c r="R100" s="10"/>
      <c r="S100" s="10"/>
    </row>
    <row r="101" spans="1:25" ht="19.899999999999999" customHeight="1">
      <c r="A101" s="65"/>
      <c r="B101" s="10"/>
      <c r="C101" s="10"/>
      <c r="D101" s="10"/>
      <c r="E101" s="10"/>
      <c r="F101" s="10"/>
      <c r="G101" s="10"/>
      <c r="H101" s="10"/>
      <c r="I101" s="10"/>
      <c r="J101" s="72"/>
      <c r="K101" s="10"/>
      <c r="L101" s="10"/>
      <c r="M101" s="10"/>
      <c r="N101" s="10"/>
      <c r="O101" s="10"/>
      <c r="P101" s="10"/>
      <c r="Q101" s="10"/>
      <c r="R101" s="10"/>
      <c r="S101" s="10"/>
    </row>
    <row r="102" spans="1:25" ht="19.149999999999999" customHeight="1" thickBot="1">
      <c r="A102" s="73"/>
      <c r="B102" s="74"/>
      <c r="C102" s="74"/>
      <c r="D102" s="74"/>
      <c r="E102" s="74"/>
      <c r="F102" s="74"/>
      <c r="G102" s="74"/>
      <c r="H102" s="74"/>
      <c r="I102" s="74"/>
      <c r="J102" s="75"/>
      <c r="K102" s="10"/>
      <c r="L102" s="10"/>
      <c r="M102" s="10"/>
      <c r="N102" s="10"/>
      <c r="O102" s="10"/>
      <c r="P102" s="10"/>
      <c r="Q102" s="10"/>
      <c r="R102" s="10"/>
      <c r="S102" s="10"/>
    </row>
    <row r="103" spans="1:25" ht="8.4499999999999993" customHeight="1">
      <c r="A103" s="10"/>
      <c r="B103" s="10"/>
      <c r="C103" s="10"/>
      <c r="D103" s="10"/>
      <c r="E103" s="10"/>
      <c r="F103" s="10"/>
      <c r="G103" s="10"/>
      <c r="H103" s="10"/>
      <c r="I103" s="10"/>
      <c r="J103" s="10"/>
      <c r="K103" s="10"/>
      <c r="L103" s="10"/>
      <c r="M103" s="10"/>
      <c r="N103" s="10"/>
      <c r="O103" s="10"/>
      <c r="P103" s="10"/>
      <c r="Q103" s="10"/>
      <c r="R103" s="10"/>
      <c r="S103" s="10"/>
    </row>
    <row r="104" spans="1:25" ht="15" customHeight="1" thickBot="1">
      <c r="A104" s="74"/>
      <c r="B104" s="74"/>
      <c r="C104" s="74"/>
      <c r="D104" s="74"/>
      <c r="E104" s="74"/>
      <c r="F104" s="74"/>
      <c r="G104" s="74"/>
      <c r="H104" s="74"/>
      <c r="I104" s="74"/>
      <c r="J104" s="74"/>
      <c r="K104" s="10"/>
      <c r="L104" s="10"/>
      <c r="M104" s="10"/>
      <c r="N104" s="10"/>
      <c r="O104" s="10"/>
      <c r="P104" s="10"/>
      <c r="Q104" s="10"/>
      <c r="R104" s="10"/>
      <c r="S104" s="10"/>
    </row>
    <row r="105" spans="1:25" ht="15" customHeight="1" thickTop="1" thickBot="1">
      <c r="A105" s="371" t="str">
        <f>+A56</f>
        <v>業務用厨房熱機器等性能測定結果　【電気機器】</v>
      </c>
      <c r="B105" s="372"/>
      <c r="C105" s="372"/>
      <c r="D105" s="372"/>
      <c r="E105" s="372"/>
      <c r="F105" s="372"/>
      <c r="G105" s="372"/>
      <c r="H105" s="372"/>
      <c r="I105" s="372"/>
      <c r="J105" s="373"/>
      <c r="K105" s="10"/>
      <c r="L105" s="10"/>
      <c r="M105" s="10"/>
      <c r="N105" s="10"/>
      <c r="O105" s="10"/>
      <c r="P105" s="10"/>
      <c r="Q105" s="10"/>
      <c r="R105" s="10"/>
      <c r="S105" s="10"/>
    </row>
    <row r="106" spans="1:25" ht="28.5" customHeight="1" thickTop="1">
      <c r="A106" s="78" t="s">
        <v>266</v>
      </c>
      <c r="B106" s="495" t="str">
        <f>+B3</f>
        <v>回転釜、固定釜(選択してください)　　（　４．調理能力　）</v>
      </c>
      <c r="C106" s="516"/>
      <c r="D106" s="516"/>
      <c r="E106" s="516"/>
      <c r="F106" s="516"/>
      <c r="G106" s="516"/>
      <c r="H106" s="516"/>
      <c r="I106" s="493" t="str">
        <f>IF(表紙!$C$12="選択してください","",表紙!$C$12)</f>
        <v/>
      </c>
      <c r="J106" s="494"/>
      <c r="K106" s="10"/>
      <c r="L106" s="10"/>
      <c r="M106" s="10"/>
      <c r="N106" s="10"/>
      <c r="O106" s="10"/>
      <c r="P106" s="10"/>
      <c r="Q106" s="10"/>
      <c r="R106" s="10"/>
      <c r="S106" s="10"/>
    </row>
    <row r="107" spans="1:25" ht="19.5" customHeight="1" thickBot="1">
      <c r="A107" s="11" t="s">
        <v>2</v>
      </c>
      <c r="B107" s="492" t="str">
        <f>'2.熱効率'!$B$4</f>
        <v/>
      </c>
      <c r="C107" s="479"/>
      <c r="D107" s="479"/>
      <c r="E107" s="506"/>
      <c r="F107" s="35" t="s">
        <v>3</v>
      </c>
      <c r="G107" s="523" t="str">
        <f>+G4</f>
        <v/>
      </c>
      <c r="H107" s="480"/>
      <c r="I107" s="480"/>
      <c r="J107" s="524"/>
      <c r="K107" s="10"/>
      <c r="L107" s="10"/>
      <c r="M107" s="10"/>
      <c r="N107" s="10"/>
      <c r="O107" s="10"/>
      <c r="P107" s="10"/>
      <c r="Q107" s="10"/>
      <c r="R107" s="10"/>
      <c r="S107" s="10"/>
    </row>
    <row r="108" spans="1:25" ht="15" customHeight="1">
      <c r="A108" s="37"/>
      <c r="B108" s="38"/>
      <c r="C108" s="38"/>
      <c r="D108" s="38"/>
      <c r="E108" s="38"/>
      <c r="F108" s="38"/>
      <c r="G108" s="38"/>
      <c r="H108" s="38"/>
      <c r="I108" s="38"/>
      <c r="J108" s="39"/>
      <c r="K108" s="10"/>
      <c r="L108" s="10"/>
      <c r="M108" s="10"/>
      <c r="N108" s="10"/>
      <c r="O108" s="10"/>
      <c r="P108" s="10"/>
      <c r="Q108" s="10"/>
      <c r="R108" s="10"/>
      <c r="S108" s="10"/>
    </row>
    <row r="109" spans="1:25">
      <c r="A109" s="40"/>
      <c r="B109" s="548" t="s">
        <v>150</v>
      </c>
      <c r="C109" s="548"/>
      <c r="D109" s="548"/>
      <c r="E109" s="548"/>
      <c r="F109" s="548"/>
      <c r="G109" s="548"/>
      <c r="H109" s="42"/>
      <c r="I109" s="42"/>
      <c r="J109" s="43"/>
      <c r="K109" s="10"/>
      <c r="L109" s="10"/>
      <c r="M109" s="10"/>
      <c r="N109" s="10"/>
      <c r="O109" s="10"/>
      <c r="P109" s="10"/>
      <c r="Q109" s="10"/>
      <c r="R109" s="10"/>
      <c r="S109" s="10"/>
    </row>
    <row r="110" spans="1:25" ht="14.25" thickBot="1">
      <c r="A110" s="40"/>
      <c r="B110" s="347"/>
      <c r="C110" s="347"/>
      <c r="D110" s="347"/>
      <c r="E110" s="347"/>
      <c r="F110" s="347"/>
      <c r="G110" s="347"/>
      <c r="H110" s="42"/>
      <c r="I110" s="42"/>
      <c r="J110" s="43"/>
      <c r="K110" s="10"/>
      <c r="L110" s="10"/>
      <c r="M110" s="10"/>
      <c r="N110" s="10"/>
      <c r="O110" s="10"/>
      <c r="P110" s="10"/>
      <c r="Q110" s="10"/>
      <c r="R110" s="10"/>
      <c r="S110" s="10"/>
    </row>
    <row r="111" spans="1:25" ht="14.25" thickBot="1">
      <c r="A111" s="40"/>
      <c r="B111" s="42"/>
      <c r="C111" s="138"/>
      <c r="D111" s="139"/>
      <c r="E111" s="343" t="s">
        <v>201</v>
      </c>
      <c r="F111" s="140" t="str">
        <f>IF(E74="表1の食材",+G71,"")</f>
        <v/>
      </c>
      <c r="G111" s="141"/>
      <c r="H111" s="141"/>
      <c r="I111" s="141"/>
      <c r="J111" s="43"/>
      <c r="K111" s="10"/>
      <c r="L111" s="10"/>
      <c r="M111" s="10"/>
      <c r="N111" s="10"/>
      <c r="O111" s="10"/>
      <c r="P111" s="10"/>
      <c r="Q111" s="10"/>
      <c r="R111" s="10"/>
      <c r="S111" s="10"/>
    </row>
    <row r="112" spans="1:25" ht="13.5" customHeight="1">
      <c r="A112" s="40"/>
      <c r="B112" s="42"/>
      <c r="C112" s="530" t="s">
        <v>152</v>
      </c>
      <c r="D112" s="531"/>
      <c r="E112" s="142" t="s">
        <v>77</v>
      </c>
      <c r="F112" s="143" t="s">
        <v>77</v>
      </c>
      <c r="G112" s="10"/>
      <c r="H112" s="10"/>
      <c r="I112" s="42"/>
      <c r="J112" s="43"/>
      <c r="K112" s="10"/>
      <c r="L112" s="10"/>
      <c r="M112" s="10"/>
      <c r="N112" s="14"/>
      <c r="O112" s="14"/>
      <c r="P112" s="14"/>
      <c r="Q112" s="10"/>
      <c r="R112" s="10"/>
      <c r="S112" s="144"/>
      <c r="T112" s="144"/>
      <c r="U112" s="144"/>
      <c r="V112" s="145"/>
      <c r="W112" s="145"/>
      <c r="X112" s="145"/>
      <c r="Y112" s="145"/>
    </row>
    <row r="113" spans="1:25" ht="14.25" thickBot="1">
      <c r="A113" s="40"/>
      <c r="B113" s="42"/>
      <c r="C113" s="534"/>
      <c r="D113" s="535"/>
      <c r="E113" s="146" t="s">
        <v>66</v>
      </c>
      <c r="F113" s="147" t="s">
        <v>66</v>
      </c>
      <c r="G113" s="10"/>
      <c r="H113" s="10"/>
      <c r="I113" s="42"/>
      <c r="J113" s="43"/>
      <c r="K113" s="10"/>
      <c r="L113" s="10"/>
      <c r="M113" s="10"/>
      <c r="N113" s="14"/>
      <c r="O113" s="14"/>
      <c r="P113" s="14"/>
      <c r="Q113" s="10"/>
      <c r="R113" s="10"/>
      <c r="S113" s="144"/>
      <c r="T113" s="144"/>
      <c r="U113" s="144"/>
      <c r="V113" s="145"/>
      <c r="W113" s="145"/>
      <c r="X113" s="145"/>
      <c r="Y113" s="145"/>
    </row>
    <row r="114" spans="1:25" ht="14.25" thickBot="1">
      <c r="A114" s="40"/>
      <c r="B114" s="42"/>
      <c r="C114" s="148" t="s">
        <v>68</v>
      </c>
      <c r="D114" s="46"/>
      <c r="E114" s="302">
        <v>0.6</v>
      </c>
      <c r="F114" s="352" t="str">
        <f t="shared" ref="F114:F126" si="0">IF($E$74="表1の食材",E114*$F$111,"")</f>
        <v/>
      </c>
      <c r="G114" s="10"/>
      <c r="H114" s="10"/>
      <c r="I114" s="42"/>
      <c r="J114" s="43"/>
      <c r="K114" s="10"/>
      <c r="L114" s="10"/>
      <c r="M114" s="10"/>
      <c r="N114" s="149"/>
      <c r="O114" s="150"/>
      <c r="P114" s="151"/>
      <c r="Q114" s="10"/>
      <c r="R114" s="10"/>
      <c r="S114" s="145"/>
      <c r="T114" s="145"/>
      <c r="U114" s="145"/>
      <c r="V114" s="145"/>
      <c r="W114" s="145"/>
      <c r="X114" s="145"/>
      <c r="Y114" s="145"/>
    </row>
    <row r="115" spans="1:25" ht="14.25" thickBot="1">
      <c r="A115" s="40"/>
      <c r="B115" s="42"/>
      <c r="C115" s="297" t="s">
        <v>236</v>
      </c>
      <c r="D115" s="152"/>
      <c r="E115" s="302">
        <v>16</v>
      </c>
      <c r="F115" s="352" t="str">
        <f t="shared" si="0"/>
        <v/>
      </c>
      <c r="G115" s="10"/>
      <c r="H115" s="10"/>
      <c r="I115" s="42"/>
      <c r="J115" s="43"/>
      <c r="K115" s="10"/>
      <c r="L115" s="10"/>
      <c r="M115" s="10"/>
      <c r="N115" s="149"/>
      <c r="O115" s="150"/>
      <c r="P115" s="151"/>
      <c r="Q115" s="10"/>
      <c r="R115" s="10"/>
      <c r="S115" s="10"/>
    </row>
    <row r="116" spans="1:25" ht="14.25" thickBot="1">
      <c r="A116" s="40"/>
      <c r="B116" s="42"/>
      <c r="C116" s="298" t="s">
        <v>237</v>
      </c>
      <c r="D116" s="153"/>
      <c r="E116" s="303">
        <v>8</v>
      </c>
      <c r="F116" s="352" t="str">
        <f t="shared" si="0"/>
        <v/>
      </c>
      <c r="G116" s="10"/>
      <c r="H116" s="10"/>
      <c r="I116" s="42"/>
      <c r="J116" s="43"/>
      <c r="K116" s="10"/>
      <c r="L116" s="10"/>
      <c r="M116" s="10"/>
      <c r="N116" s="149"/>
      <c r="O116" s="150"/>
      <c r="P116" s="151"/>
      <c r="Q116" s="10"/>
      <c r="R116" s="10"/>
      <c r="S116" s="10"/>
    </row>
    <row r="117" spans="1:25" ht="14.25" thickBot="1">
      <c r="A117" s="40"/>
      <c r="B117" s="42"/>
      <c r="C117" s="299" t="s">
        <v>238</v>
      </c>
      <c r="D117" s="154"/>
      <c r="E117" s="304">
        <v>12</v>
      </c>
      <c r="F117" s="352" t="str">
        <f t="shared" si="0"/>
        <v/>
      </c>
      <c r="G117" s="10"/>
      <c r="H117" s="10"/>
      <c r="I117" s="42"/>
      <c r="J117" s="43"/>
      <c r="K117" s="10"/>
      <c r="L117" s="10"/>
      <c r="M117" s="10"/>
      <c r="N117" s="149"/>
      <c r="O117" s="150"/>
      <c r="P117" s="151"/>
      <c r="Q117" s="10"/>
      <c r="R117" s="10"/>
      <c r="S117" s="10"/>
    </row>
    <row r="118" spans="1:25" ht="14.25" thickBot="1">
      <c r="A118" s="40"/>
      <c r="B118" s="344"/>
      <c r="C118" s="298" t="s">
        <v>239</v>
      </c>
      <c r="D118" s="153"/>
      <c r="E118" s="303">
        <v>8</v>
      </c>
      <c r="F118" s="352" t="str">
        <f t="shared" si="0"/>
        <v/>
      </c>
      <c r="G118" s="10"/>
      <c r="H118" s="10"/>
      <c r="I118" s="42"/>
      <c r="J118" s="43"/>
      <c r="K118" s="10"/>
      <c r="L118" s="10"/>
      <c r="M118" s="10"/>
      <c r="N118" s="149"/>
      <c r="O118" s="150"/>
      <c r="P118" s="151"/>
      <c r="Q118" s="10"/>
      <c r="R118" s="10"/>
      <c r="S118" s="10"/>
    </row>
    <row r="119" spans="1:25" ht="14.25" thickBot="1">
      <c r="A119" s="40"/>
      <c r="B119" s="344"/>
      <c r="C119" s="300" t="s">
        <v>240</v>
      </c>
      <c r="D119" s="155"/>
      <c r="E119" s="305">
        <v>12</v>
      </c>
      <c r="F119" s="352" t="str">
        <f t="shared" si="0"/>
        <v/>
      </c>
      <c r="G119" s="10"/>
      <c r="H119" s="10"/>
      <c r="I119" s="42"/>
      <c r="J119" s="43"/>
      <c r="K119" s="10"/>
      <c r="L119" s="10"/>
      <c r="M119" s="10"/>
      <c r="N119" s="149"/>
      <c r="O119" s="150"/>
      <c r="P119" s="151"/>
      <c r="Q119" s="10"/>
      <c r="R119" s="10"/>
      <c r="S119" s="10"/>
    </row>
    <row r="120" spans="1:25" ht="14.25" thickBot="1">
      <c r="A120" s="40"/>
      <c r="B120" s="344"/>
      <c r="C120" s="299" t="s">
        <v>241</v>
      </c>
      <c r="D120" s="154"/>
      <c r="E120" s="304">
        <v>20</v>
      </c>
      <c r="F120" s="352" t="str">
        <f t="shared" si="0"/>
        <v/>
      </c>
      <c r="G120" s="10"/>
      <c r="H120" s="10"/>
      <c r="I120" s="42"/>
      <c r="J120" s="43"/>
      <c r="K120" s="10"/>
      <c r="L120" s="10"/>
      <c r="M120" s="10"/>
      <c r="N120" s="149"/>
      <c r="O120" s="150"/>
      <c r="P120" s="151"/>
      <c r="Q120" s="10"/>
      <c r="R120" s="10"/>
      <c r="S120" s="10"/>
    </row>
    <row r="121" spans="1:25" ht="14.25" thickBot="1">
      <c r="A121" s="40"/>
      <c r="B121" s="344"/>
      <c r="C121" s="297" t="s">
        <v>242</v>
      </c>
      <c r="D121" s="152"/>
      <c r="E121" s="302">
        <v>95</v>
      </c>
      <c r="F121" s="352" t="str">
        <f t="shared" si="0"/>
        <v/>
      </c>
      <c r="G121" s="10"/>
      <c r="H121" s="10"/>
      <c r="I121" s="42"/>
      <c r="J121" s="43"/>
      <c r="K121" s="10"/>
      <c r="L121" s="10"/>
      <c r="M121" s="10"/>
      <c r="N121" s="149"/>
      <c r="O121" s="150"/>
      <c r="P121" s="151"/>
      <c r="Q121" s="10"/>
      <c r="R121" s="10"/>
      <c r="S121" s="10"/>
    </row>
    <row r="122" spans="1:25" ht="14.25" thickBot="1">
      <c r="A122" s="40"/>
      <c r="B122" s="344"/>
      <c r="C122" s="297" t="s">
        <v>243</v>
      </c>
      <c r="D122" s="152"/>
      <c r="E122" s="302">
        <v>20</v>
      </c>
      <c r="F122" s="352" t="str">
        <f t="shared" si="0"/>
        <v/>
      </c>
      <c r="G122" s="10"/>
      <c r="H122" s="10"/>
      <c r="I122" s="42"/>
      <c r="J122" s="43"/>
      <c r="K122" s="10"/>
      <c r="L122" s="10"/>
      <c r="M122" s="10"/>
      <c r="N122" s="149"/>
      <c r="O122" s="150"/>
      <c r="P122" s="151"/>
      <c r="Q122" s="10"/>
      <c r="R122" s="10"/>
      <c r="S122" s="10"/>
    </row>
    <row r="123" spans="1:25" ht="14.25" thickBot="1">
      <c r="A123" s="40"/>
      <c r="B123" s="344"/>
      <c r="C123" s="298" t="s">
        <v>244</v>
      </c>
      <c r="D123" s="153"/>
      <c r="E123" s="303">
        <v>0.4</v>
      </c>
      <c r="F123" s="352" t="str">
        <f t="shared" si="0"/>
        <v/>
      </c>
      <c r="G123" s="10"/>
      <c r="H123" s="10"/>
      <c r="I123" s="42"/>
      <c r="J123" s="43"/>
      <c r="K123" s="10"/>
      <c r="L123" s="10"/>
      <c r="M123" s="10"/>
      <c r="N123" s="149"/>
      <c r="O123" s="150"/>
      <c r="P123" s="151"/>
      <c r="Q123" s="10"/>
      <c r="R123" s="10"/>
      <c r="S123" s="10"/>
    </row>
    <row r="124" spans="1:25" ht="14.25" thickBot="1">
      <c r="A124" s="40"/>
      <c r="B124" s="344"/>
      <c r="C124" s="300" t="s">
        <v>245</v>
      </c>
      <c r="D124" s="155"/>
      <c r="E124" s="305">
        <v>4</v>
      </c>
      <c r="F124" s="352" t="str">
        <f t="shared" si="0"/>
        <v/>
      </c>
      <c r="G124" s="10"/>
      <c r="H124" s="10"/>
      <c r="I124" s="42"/>
      <c r="J124" s="43"/>
      <c r="K124" s="10"/>
      <c r="L124" s="10"/>
      <c r="M124" s="10"/>
      <c r="N124" s="149"/>
      <c r="O124" s="150"/>
      <c r="P124" s="151"/>
      <c r="Q124" s="10"/>
      <c r="R124" s="10"/>
      <c r="S124" s="10"/>
    </row>
    <row r="125" spans="1:25" ht="14.25" thickBot="1">
      <c r="A125" s="40"/>
      <c r="B125" s="344"/>
      <c r="C125" s="299" t="s">
        <v>246</v>
      </c>
      <c r="D125" s="154"/>
      <c r="E125" s="304">
        <v>2</v>
      </c>
      <c r="F125" s="352" t="str">
        <f t="shared" si="0"/>
        <v/>
      </c>
      <c r="G125" s="10"/>
      <c r="H125" s="10"/>
      <c r="I125" s="42"/>
      <c r="J125" s="43"/>
      <c r="K125" s="10"/>
      <c r="L125" s="10"/>
      <c r="M125" s="10"/>
      <c r="N125" s="149"/>
      <c r="O125" s="150"/>
      <c r="P125" s="151"/>
      <c r="Q125" s="10"/>
      <c r="R125" s="10"/>
      <c r="S125" s="10"/>
    </row>
    <row r="126" spans="1:25" ht="14.25" thickBot="1">
      <c r="A126" s="40"/>
      <c r="B126" s="344"/>
      <c r="C126" s="301" t="s">
        <v>247</v>
      </c>
      <c r="D126" s="156"/>
      <c r="E126" s="306">
        <v>8</v>
      </c>
      <c r="F126" s="352" t="str">
        <f t="shared" si="0"/>
        <v/>
      </c>
      <c r="G126" s="10"/>
      <c r="H126" s="10"/>
      <c r="I126" s="42"/>
      <c r="J126" s="43"/>
      <c r="K126" s="10"/>
      <c r="L126" s="10"/>
      <c r="M126" s="10"/>
      <c r="N126" s="149"/>
      <c r="O126" s="150"/>
      <c r="P126" s="151"/>
      <c r="Q126" s="10"/>
      <c r="R126" s="10"/>
      <c r="S126" s="10"/>
    </row>
    <row r="127" spans="1:25" ht="22.5" customHeight="1" thickBot="1">
      <c r="A127" s="40"/>
      <c r="B127" s="42"/>
      <c r="C127" s="521" t="s">
        <v>93</v>
      </c>
      <c r="D127" s="522"/>
      <c r="E127" s="302">
        <f>SUM(E114:E126)</f>
        <v>206</v>
      </c>
      <c r="F127" s="353">
        <f>SUM(F114:F126)</f>
        <v>0</v>
      </c>
      <c r="G127" s="42"/>
      <c r="H127" s="157"/>
      <c r="I127" s="42"/>
      <c r="J127" s="43"/>
      <c r="K127" s="10"/>
      <c r="L127" s="10"/>
      <c r="M127" s="10"/>
      <c r="N127" s="10"/>
      <c r="O127" s="10"/>
      <c r="P127" s="10"/>
      <c r="Q127" s="10"/>
      <c r="R127" s="10"/>
      <c r="S127" s="10"/>
    </row>
    <row r="128" spans="1:25">
      <c r="A128" s="40"/>
      <c r="B128" s="42"/>
      <c r="C128" s="158"/>
      <c r="D128" s="158"/>
      <c r="E128" s="158"/>
      <c r="F128" s="158"/>
      <c r="G128" s="158"/>
      <c r="H128" s="42"/>
      <c r="I128" s="42"/>
      <c r="J128" s="43"/>
      <c r="K128" s="10"/>
      <c r="L128" s="10"/>
      <c r="M128" s="10"/>
      <c r="N128" s="10"/>
      <c r="O128" s="10"/>
      <c r="P128" s="10"/>
      <c r="Q128" s="10"/>
      <c r="R128" s="10"/>
      <c r="S128" s="10"/>
    </row>
    <row r="129" spans="1:19">
      <c r="A129" s="40"/>
      <c r="B129" s="42"/>
      <c r="C129" s="158"/>
      <c r="D129" s="159"/>
      <c r="E129" s="158"/>
      <c r="F129" s="158"/>
      <c r="G129" s="158"/>
      <c r="H129" s="42"/>
      <c r="I129" s="42"/>
      <c r="J129" s="43"/>
      <c r="K129" s="10"/>
      <c r="L129" s="10"/>
      <c r="M129" s="10"/>
      <c r="N129" s="10"/>
      <c r="O129" s="10"/>
      <c r="P129" s="10"/>
      <c r="Q129" s="10"/>
      <c r="R129" s="10"/>
      <c r="S129" s="10"/>
    </row>
    <row r="130" spans="1:19">
      <c r="A130" s="40"/>
      <c r="B130" s="42"/>
      <c r="C130" s="160"/>
      <c r="D130" s="158"/>
      <c r="E130" s="158"/>
      <c r="F130" s="158"/>
      <c r="G130" s="158"/>
      <c r="H130" s="42"/>
      <c r="I130" s="42"/>
      <c r="J130" s="43"/>
      <c r="K130" s="10"/>
      <c r="L130" s="10"/>
      <c r="M130" s="10"/>
      <c r="N130" s="10"/>
      <c r="O130" s="10"/>
      <c r="P130" s="10"/>
      <c r="Q130" s="10"/>
      <c r="R130" s="10"/>
      <c r="S130" s="10"/>
    </row>
    <row r="131" spans="1:19">
      <c r="A131" s="40"/>
      <c r="B131" s="42"/>
      <c r="C131" s="158"/>
      <c r="D131" s="158"/>
      <c r="E131" s="158"/>
      <c r="F131" s="158"/>
      <c r="G131" s="158"/>
      <c r="H131" s="42"/>
      <c r="I131" s="42"/>
      <c r="J131" s="43"/>
      <c r="K131" s="10"/>
      <c r="L131" s="10"/>
      <c r="M131" s="10"/>
      <c r="N131" s="10"/>
      <c r="O131" s="10"/>
      <c r="P131" s="10"/>
      <c r="Q131" s="10"/>
      <c r="R131" s="10"/>
      <c r="S131" s="10"/>
    </row>
    <row r="132" spans="1:19">
      <c r="A132" s="40"/>
      <c r="B132" s="549" t="s">
        <v>79</v>
      </c>
      <c r="C132" s="549"/>
      <c r="D132" s="549"/>
      <c r="E132" s="549"/>
      <c r="F132" s="549"/>
      <c r="G132" s="549"/>
      <c r="H132" s="549"/>
      <c r="I132" s="549"/>
      <c r="J132" s="43"/>
      <c r="K132" s="10"/>
      <c r="L132" s="10"/>
      <c r="M132" s="10"/>
      <c r="N132" s="10"/>
      <c r="O132" s="10"/>
      <c r="P132" s="10"/>
      <c r="Q132" s="10"/>
      <c r="R132" s="10"/>
      <c r="S132" s="10"/>
    </row>
    <row r="133" spans="1:19">
      <c r="A133" s="40"/>
      <c r="B133" s="42"/>
      <c r="C133" s="158"/>
      <c r="D133" s="158"/>
      <c r="E133" s="158"/>
      <c r="F133" s="158"/>
      <c r="G133" s="158"/>
      <c r="H133" s="42"/>
      <c r="I133" s="42"/>
      <c r="J133" s="43"/>
      <c r="K133" s="10"/>
      <c r="L133" s="10"/>
      <c r="M133" s="10"/>
      <c r="N133" s="10"/>
      <c r="O133" s="10"/>
      <c r="P133" s="10"/>
      <c r="Q133" s="10"/>
      <c r="R133" s="10"/>
      <c r="S133" s="10"/>
    </row>
    <row r="134" spans="1:19">
      <c r="A134" s="40"/>
      <c r="B134" s="42"/>
      <c r="C134" s="158"/>
      <c r="D134" s="158"/>
      <c r="E134" s="158"/>
      <c r="F134" s="158"/>
      <c r="G134" s="158"/>
      <c r="H134" s="42"/>
      <c r="I134" s="42"/>
      <c r="J134" s="43"/>
      <c r="K134" s="10"/>
      <c r="L134" s="10"/>
      <c r="M134" s="10"/>
      <c r="N134" s="10"/>
      <c r="O134" s="10"/>
      <c r="P134" s="10"/>
      <c r="Q134" s="10"/>
      <c r="R134" s="10"/>
      <c r="S134" s="10"/>
    </row>
    <row r="135" spans="1:19">
      <c r="A135" s="40"/>
      <c r="B135" s="42"/>
      <c r="C135" s="158"/>
      <c r="D135" s="158"/>
      <c r="E135" s="158"/>
      <c r="F135" s="158"/>
      <c r="G135" s="158"/>
      <c r="H135" s="42"/>
      <c r="I135" s="42"/>
      <c r="J135" s="43"/>
      <c r="K135" s="10"/>
      <c r="L135" s="10"/>
      <c r="M135" s="10"/>
      <c r="N135" s="10"/>
      <c r="O135" s="10"/>
      <c r="P135" s="10"/>
      <c r="Q135" s="10"/>
      <c r="R135" s="10"/>
      <c r="S135" s="10"/>
    </row>
    <row r="136" spans="1:19">
      <c r="A136" s="40"/>
      <c r="B136" s="42"/>
      <c r="C136" s="158"/>
      <c r="D136" s="158"/>
      <c r="E136" s="158"/>
      <c r="F136" s="158"/>
      <c r="G136" s="158"/>
      <c r="H136" s="42"/>
      <c r="I136" s="42"/>
      <c r="J136" s="43"/>
      <c r="K136" s="10"/>
      <c r="L136" s="10"/>
      <c r="M136" s="10"/>
      <c r="N136" s="10"/>
      <c r="O136" s="10"/>
      <c r="P136" s="10"/>
      <c r="Q136" s="10"/>
      <c r="R136" s="10"/>
      <c r="S136" s="10"/>
    </row>
    <row r="137" spans="1:19">
      <c r="A137" s="40"/>
      <c r="B137" s="42"/>
      <c r="C137" s="158"/>
      <c r="D137" s="158"/>
      <c r="E137" s="158"/>
      <c r="F137" s="158"/>
      <c r="G137" s="158"/>
      <c r="H137" s="42"/>
      <c r="I137" s="42"/>
      <c r="J137" s="43"/>
      <c r="K137" s="10"/>
      <c r="L137" s="10"/>
      <c r="M137" s="10"/>
      <c r="N137" s="10"/>
      <c r="O137" s="10"/>
      <c r="P137" s="10"/>
      <c r="Q137" s="10"/>
      <c r="R137" s="10"/>
      <c r="S137" s="10"/>
    </row>
    <row r="138" spans="1:19">
      <c r="A138" s="40"/>
      <c r="B138" s="42"/>
      <c r="C138" s="158"/>
      <c r="D138" s="158"/>
      <c r="E138" s="158"/>
      <c r="F138" s="158"/>
      <c r="G138" s="158"/>
      <c r="H138" s="42"/>
      <c r="I138" s="42"/>
      <c r="J138" s="43"/>
      <c r="K138" s="10"/>
      <c r="L138" s="10"/>
      <c r="M138" s="10"/>
      <c r="N138" s="10"/>
      <c r="O138" s="10"/>
      <c r="P138" s="10"/>
      <c r="Q138" s="10"/>
      <c r="R138" s="10"/>
      <c r="S138" s="10"/>
    </row>
    <row r="139" spans="1:19">
      <c r="A139" s="40"/>
      <c r="B139" s="42"/>
      <c r="C139" s="158"/>
      <c r="D139" s="158"/>
      <c r="E139" s="158"/>
      <c r="F139" s="158"/>
      <c r="G139" s="158"/>
      <c r="H139" s="42"/>
      <c r="I139" s="42"/>
      <c r="J139" s="43"/>
      <c r="K139" s="10"/>
      <c r="L139" s="10"/>
      <c r="M139" s="10"/>
      <c r="N139" s="10"/>
      <c r="O139" s="10"/>
      <c r="P139" s="10"/>
      <c r="Q139" s="10"/>
      <c r="R139" s="10"/>
      <c r="S139" s="10"/>
    </row>
    <row r="140" spans="1:19">
      <c r="A140" s="40"/>
      <c r="B140" s="42"/>
      <c r="C140" s="158"/>
      <c r="D140" s="158"/>
      <c r="E140" s="158"/>
      <c r="F140" s="158"/>
      <c r="G140" s="158"/>
      <c r="H140" s="42"/>
      <c r="I140" s="42"/>
      <c r="J140" s="43"/>
      <c r="K140" s="10"/>
      <c r="L140" s="10"/>
      <c r="M140" s="10"/>
      <c r="N140" s="10"/>
      <c r="O140" s="10"/>
      <c r="P140" s="10"/>
      <c r="Q140" s="10"/>
      <c r="R140" s="10"/>
      <c r="S140" s="10"/>
    </row>
    <row r="141" spans="1:19">
      <c r="A141" s="40"/>
      <c r="B141" s="42"/>
      <c r="C141" s="158"/>
      <c r="D141" s="158"/>
      <c r="E141" s="158"/>
      <c r="F141" s="158"/>
      <c r="G141" s="158"/>
      <c r="H141" s="42"/>
      <c r="I141" s="42"/>
      <c r="J141" s="43"/>
      <c r="K141" s="10"/>
      <c r="L141" s="10"/>
      <c r="M141" s="10"/>
      <c r="N141" s="10"/>
      <c r="O141" s="10"/>
      <c r="P141" s="10"/>
      <c r="Q141" s="10"/>
      <c r="R141" s="10"/>
      <c r="S141" s="10"/>
    </row>
    <row r="142" spans="1:19">
      <c r="A142" s="40"/>
      <c r="B142" s="42"/>
      <c r="C142" s="158"/>
      <c r="D142" s="158"/>
      <c r="E142" s="158"/>
      <c r="F142" s="158"/>
      <c r="G142" s="158"/>
      <c r="H142" s="42"/>
      <c r="I142" s="42"/>
      <c r="J142" s="43"/>
      <c r="K142" s="10"/>
      <c r="L142" s="10"/>
      <c r="M142" s="10"/>
      <c r="N142" s="10"/>
      <c r="O142" s="10"/>
      <c r="P142" s="10"/>
      <c r="Q142" s="10"/>
      <c r="R142" s="10"/>
      <c r="S142" s="10"/>
    </row>
    <row r="143" spans="1:19">
      <c r="A143" s="40"/>
      <c r="B143" s="42"/>
      <c r="C143" s="158"/>
      <c r="D143" s="158"/>
      <c r="E143" s="158"/>
      <c r="F143" s="158"/>
      <c r="G143" s="158"/>
      <c r="H143" s="42"/>
      <c r="I143" s="42"/>
      <c r="J143" s="43"/>
      <c r="K143" s="10"/>
      <c r="L143" s="10"/>
      <c r="M143" s="10"/>
      <c r="N143" s="10"/>
      <c r="O143" s="10"/>
      <c r="P143" s="10"/>
      <c r="Q143" s="10"/>
      <c r="R143" s="10"/>
      <c r="S143" s="10"/>
    </row>
    <row r="144" spans="1:19">
      <c r="A144" s="40"/>
      <c r="B144" s="42"/>
      <c r="C144" s="158"/>
      <c r="D144" s="158"/>
      <c r="E144" s="158"/>
      <c r="F144" s="158"/>
      <c r="G144" s="158"/>
      <c r="H144" s="42"/>
      <c r="I144" s="42"/>
      <c r="J144" s="43"/>
      <c r="K144" s="10"/>
      <c r="L144" s="10"/>
      <c r="M144" s="10"/>
      <c r="N144" s="10"/>
      <c r="O144" s="10"/>
      <c r="P144" s="10"/>
      <c r="Q144" s="10"/>
      <c r="R144" s="10"/>
      <c r="S144" s="10"/>
    </row>
    <row r="145" spans="1:19">
      <c r="A145" s="40"/>
      <c r="B145" s="42"/>
      <c r="C145" s="158"/>
      <c r="D145" s="158"/>
      <c r="E145" s="158"/>
      <c r="F145" s="158"/>
      <c r="G145" s="158"/>
      <c r="H145" s="42"/>
      <c r="I145" s="42"/>
      <c r="J145" s="43"/>
      <c r="K145" s="10"/>
      <c r="L145" s="10"/>
      <c r="M145" s="10"/>
      <c r="N145" s="10"/>
      <c r="O145" s="10"/>
      <c r="P145" s="10"/>
      <c r="Q145" s="10"/>
      <c r="R145" s="10"/>
      <c r="S145" s="10"/>
    </row>
    <row r="146" spans="1:19">
      <c r="A146" s="40"/>
      <c r="B146" s="42"/>
      <c r="C146" s="158"/>
      <c r="D146" s="158"/>
      <c r="E146" s="158"/>
      <c r="F146" s="158"/>
      <c r="G146" s="158"/>
      <c r="H146" s="42"/>
      <c r="I146" s="42"/>
      <c r="J146" s="43"/>
      <c r="K146" s="10"/>
      <c r="L146" s="10"/>
      <c r="M146" s="10"/>
      <c r="N146" s="10"/>
      <c r="O146" s="10"/>
      <c r="P146" s="10"/>
      <c r="Q146" s="10"/>
      <c r="R146" s="10"/>
      <c r="S146" s="10"/>
    </row>
    <row r="147" spans="1:19">
      <c r="A147" s="40"/>
      <c r="B147" s="42"/>
      <c r="C147" s="158"/>
      <c r="D147" s="158"/>
      <c r="E147" s="158"/>
      <c r="F147" s="158"/>
      <c r="G147" s="158"/>
      <c r="H147" s="42"/>
      <c r="I147" s="42"/>
      <c r="J147" s="43"/>
      <c r="K147" s="10"/>
      <c r="L147" s="10"/>
      <c r="M147" s="10"/>
      <c r="N147" s="10"/>
      <c r="O147" s="10"/>
      <c r="P147" s="10"/>
      <c r="Q147" s="10"/>
      <c r="R147" s="10"/>
      <c r="S147" s="10"/>
    </row>
    <row r="148" spans="1:19">
      <c r="A148" s="40"/>
      <c r="B148" s="42"/>
      <c r="C148" s="158"/>
      <c r="D148" s="158"/>
      <c r="E148" s="158"/>
      <c r="F148" s="158"/>
      <c r="G148" s="158"/>
      <c r="H148" s="42"/>
      <c r="I148" s="42"/>
      <c r="J148" s="43"/>
      <c r="K148" s="10"/>
      <c r="L148" s="10"/>
      <c r="M148" s="10"/>
      <c r="N148" s="10"/>
      <c r="O148" s="10"/>
      <c r="P148" s="10"/>
      <c r="Q148" s="10"/>
      <c r="R148" s="10"/>
      <c r="S148" s="10"/>
    </row>
    <row r="149" spans="1:19">
      <c r="A149" s="40"/>
      <c r="B149" s="42"/>
      <c r="C149" s="158"/>
      <c r="D149" s="158"/>
      <c r="E149" s="158"/>
      <c r="F149" s="158"/>
      <c r="G149" s="158"/>
      <c r="H149" s="42"/>
      <c r="I149" s="42"/>
      <c r="J149" s="43"/>
      <c r="K149" s="10"/>
      <c r="L149" s="10"/>
      <c r="M149" s="10"/>
      <c r="N149" s="10"/>
      <c r="O149" s="10"/>
      <c r="P149" s="10"/>
      <c r="Q149" s="10"/>
      <c r="R149" s="10"/>
      <c r="S149" s="10"/>
    </row>
    <row r="150" spans="1:19">
      <c r="A150" s="40"/>
      <c r="B150" s="42"/>
      <c r="C150" s="158"/>
      <c r="D150" s="158"/>
      <c r="E150" s="158"/>
      <c r="F150" s="158"/>
      <c r="G150" s="158"/>
      <c r="H150" s="42"/>
      <c r="I150" s="42"/>
      <c r="J150" s="43"/>
      <c r="K150" s="10"/>
      <c r="L150" s="10"/>
      <c r="M150" s="10"/>
      <c r="N150" s="10"/>
      <c r="O150" s="10"/>
      <c r="P150" s="10"/>
      <c r="Q150" s="10"/>
      <c r="R150" s="10"/>
      <c r="S150" s="10"/>
    </row>
    <row r="151" spans="1:19">
      <c r="A151" s="40"/>
      <c r="B151" s="42"/>
      <c r="C151" s="158"/>
      <c r="D151" s="158"/>
      <c r="E151" s="158"/>
      <c r="F151" s="158"/>
      <c r="G151" s="158"/>
      <c r="H151" s="42"/>
      <c r="I151" s="42"/>
      <c r="J151" s="43"/>
      <c r="K151" s="10"/>
      <c r="L151" s="10"/>
      <c r="M151" s="10"/>
      <c r="N151" s="10"/>
      <c r="O151" s="10"/>
      <c r="P151" s="10"/>
      <c r="Q151" s="10"/>
      <c r="R151" s="10"/>
      <c r="S151" s="10"/>
    </row>
    <row r="152" spans="1:19">
      <c r="A152" s="40"/>
      <c r="B152" s="42"/>
      <c r="C152" s="158"/>
      <c r="D152" s="158"/>
      <c r="E152" s="158"/>
      <c r="F152" s="158"/>
      <c r="G152" s="158"/>
      <c r="H152" s="42"/>
      <c r="I152" s="42"/>
      <c r="J152" s="43"/>
      <c r="K152" s="10"/>
      <c r="L152" s="10"/>
      <c r="M152" s="10"/>
      <c r="N152" s="10"/>
      <c r="O152" s="10"/>
      <c r="P152" s="10"/>
      <c r="Q152" s="10"/>
      <c r="R152" s="10"/>
      <c r="S152" s="10"/>
    </row>
    <row r="153" spans="1:19">
      <c r="A153" s="40"/>
      <c r="B153" s="42"/>
      <c r="C153" s="158"/>
      <c r="D153" s="158"/>
      <c r="E153" s="158"/>
      <c r="F153" s="158"/>
      <c r="G153" s="158"/>
      <c r="H153" s="42"/>
      <c r="I153" s="42"/>
      <c r="J153" s="43"/>
      <c r="K153" s="10"/>
      <c r="L153" s="10"/>
      <c r="M153" s="10"/>
      <c r="N153" s="10"/>
      <c r="O153" s="10"/>
      <c r="P153" s="10"/>
      <c r="Q153" s="10"/>
      <c r="R153" s="10"/>
      <c r="S153" s="10"/>
    </row>
    <row r="154" spans="1:19">
      <c r="A154" s="40"/>
      <c r="B154" s="42"/>
      <c r="C154" s="158"/>
      <c r="D154" s="158"/>
      <c r="E154" s="158"/>
      <c r="F154" s="158"/>
      <c r="G154" s="158"/>
      <c r="H154" s="42"/>
      <c r="I154" s="42"/>
      <c r="J154" s="43"/>
      <c r="K154" s="10"/>
      <c r="L154" s="10"/>
      <c r="M154" s="10"/>
      <c r="N154" s="10"/>
      <c r="O154" s="10"/>
      <c r="P154" s="10"/>
      <c r="Q154" s="10"/>
      <c r="R154" s="10"/>
      <c r="S154" s="10"/>
    </row>
    <row r="155" spans="1:19">
      <c r="A155" s="40"/>
      <c r="B155" s="42"/>
      <c r="C155" s="158"/>
      <c r="D155" s="158"/>
      <c r="E155" s="158"/>
      <c r="F155" s="158"/>
      <c r="G155" s="158"/>
      <c r="H155" s="42"/>
      <c r="I155" s="42"/>
      <c r="J155" s="43"/>
      <c r="K155" s="10"/>
      <c r="L155" s="10"/>
      <c r="M155" s="10"/>
      <c r="N155" s="10"/>
      <c r="O155" s="10"/>
      <c r="P155" s="10"/>
      <c r="Q155" s="10"/>
      <c r="R155" s="10"/>
      <c r="S155" s="10"/>
    </row>
    <row r="156" spans="1:19">
      <c r="A156" s="40"/>
      <c r="B156" s="42"/>
      <c r="C156" s="158"/>
      <c r="D156" s="158"/>
      <c r="E156" s="158"/>
      <c r="F156" s="158"/>
      <c r="G156" s="158"/>
      <c r="H156" s="42"/>
      <c r="I156" s="42"/>
      <c r="J156" s="43"/>
      <c r="K156" s="10"/>
      <c r="L156" s="10"/>
      <c r="M156" s="10"/>
      <c r="N156" s="10"/>
      <c r="O156" s="10"/>
      <c r="P156" s="10"/>
      <c r="Q156" s="10"/>
      <c r="R156" s="10"/>
      <c r="S156" s="10"/>
    </row>
    <row r="157" spans="1:19">
      <c r="A157" s="40"/>
      <c r="B157" s="42"/>
      <c r="C157" s="158"/>
      <c r="D157" s="158"/>
      <c r="E157" s="158"/>
      <c r="F157" s="158"/>
      <c r="G157" s="158"/>
      <c r="H157" s="42"/>
      <c r="I157" s="42"/>
      <c r="J157" s="43"/>
      <c r="K157" s="10"/>
      <c r="L157" s="10"/>
      <c r="M157" s="10"/>
      <c r="N157" s="10"/>
      <c r="O157" s="10"/>
      <c r="P157" s="10"/>
      <c r="Q157" s="10"/>
      <c r="R157" s="10"/>
      <c r="S157" s="10"/>
    </row>
    <row r="158" spans="1:19">
      <c r="A158" s="40"/>
      <c r="B158" s="42"/>
      <c r="C158" s="158"/>
      <c r="D158" s="158"/>
      <c r="E158" s="158"/>
      <c r="F158" s="158"/>
      <c r="G158" s="158"/>
      <c r="H158" s="42"/>
      <c r="I158" s="42"/>
      <c r="J158" s="43"/>
      <c r="K158" s="10"/>
      <c r="L158" s="10"/>
      <c r="M158" s="10"/>
      <c r="N158" s="10"/>
      <c r="O158" s="10"/>
      <c r="P158" s="10"/>
      <c r="Q158" s="10"/>
      <c r="R158" s="10"/>
      <c r="S158" s="10"/>
    </row>
    <row r="159" spans="1:19" ht="13.9" customHeight="1">
      <c r="A159" s="40"/>
      <c r="B159" s="42"/>
      <c r="C159" s="158"/>
      <c r="D159" s="158"/>
      <c r="E159" s="158"/>
      <c r="F159" s="158"/>
      <c r="G159" s="158"/>
      <c r="H159" s="42"/>
      <c r="I159" s="42"/>
      <c r="J159" s="43"/>
      <c r="K159" s="10"/>
      <c r="L159" s="10"/>
      <c r="M159" s="10"/>
      <c r="N159" s="10"/>
      <c r="O159" s="10"/>
      <c r="P159" s="10"/>
      <c r="Q159" s="10"/>
      <c r="R159" s="10"/>
      <c r="S159" s="10"/>
    </row>
    <row r="160" spans="1:19" ht="15" customHeight="1" thickBot="1">
      <c r="A160" s="106"/>
      <c r="B160" s="107"/>
      <c r="C160" s="108"/>
      <c r="D160" s="108"/>
      <c r="E160" s="108"/>
      <c r="F160" s="108"/>
      <c r="G160" s="108"/>
      <c r="H160" s="108"/>
      <c r="I160" s="109"/>
      <c r="J160" s="110"/>
      <c r="K160" s="10"/>
      <c r="L160" s="10"/>
      <c r="M160" s="10"/>
      <c r="N160" s="10"/>
      <c r="O160" s="10"/>
      <c r="P160" s="10"/>
      <c r="Q160" s="10"/>
      <c r="R160" s="10"/>
      <c r="S160" s="10"/>
    </row>
    <row r="161" spans="1:20" ht="9" customHeight="1">
      <c r="A161" s="42"/>
      <c r="B161" s="42"/>
      <c r="C161" s="347"/>
      <c r="D161" s="347"/>
      <c r="E161" s="347"/>
      <c r="F161" s="347"/>
      <c r="G161" s="347"/>
      <c r="H161" s="347"/>
      <c r="I161" s="53"/>
      <c r="J161" s="42"/>
      <c r="K161" s="10"/>
      <c r="L161" s="10"/>
      <c r="M161" s="10"/>
      <c r="N161" s="10"/>
      <c r="O161" s="10"/>
      <c r="P161" s="10"/>
      <c r="Q161" s="10"/>
      <c r="R161" s="10"/>
      <c r="S161" s="10"/>
    </row>
    <row r="162" spans="1:20" ht="15" customHeight="1" thickBot="1">
      <c r="K162" s="10"/>
      <c r="L162" s="10"/>
      <c r="M162" s="10"/>
      <c r="N162" s="10"/>
      <c r="O162" s="10"/>
      <c r="P162" s="10"/>
      <c r="Q162" s="10"/>
      <c r="R162" s="10"/>
      <c r="S162" s="10"/>
    </row>
    <row r="163" spans="1:20" ht="19.5" customHeight="1" thickTop="1" thickBot="1">
      <c r="A163" s="371" t="str">
        <f>+A105</f>
        <v>業務用厨房熱機器等性能測定結果　【電気機器】</v>
      </c>
      <c r="B163" s="372"/>
      <c r="C163" s="372"/>
      <c r="D163" s="372"/>
      <c r="E163" s="372"/>
      <c r="F163" s="372"/>
      <c r="G163" s="372"/>
      <c r="H163" s="372"/>
      <c r="I163" s="372"/>
      <c r="J163" s="373"/>
      <c r="K163" s="10"/>
      <c r="L163" s="10"/>
      <c r="M163" s="10"/>
      <c r="N163" s="10"/>
      <c r="O163" s="10"/>
      <c r="P163" s="10"/>
      <c r="Q163" s="10"/>
      <c r="R163" s="10"/>
      <c r="S163" s="10"/>
    </row>
    <row r="164" spans="1:20" ht="28.5" customHeight="1" thickTop="1">
      <c r="A164" s="78" t="s">
        <v>266</v>
      </c>
      <c r="B164" s="495" t="str">
        <f>+B3</f>
        <v>回転釜、固定釜(選択してください)　　（　４．調理能力　）</v>
      </c>
      <c r="C164" s="516"/>
      <c r="D164" s="516"/>
      <c r="E164" s="516"/>
      <c r="F164" s="516"/>
      <c r="G164" s="516"/>
      <c r="H164" s="516"/>
      <c r="I164" s="493" t="str">
        <f>IF(表紙!$C$12="選択してください","",表紙!$C$12)</f>
        <v/>
      </c>
      <c r="J164" s="494"/>
      <c r="K164" s="10"/>
      <c r="L164" s="10"/>
      <c r="M164" s="10"/>
      <c r="N164" s="10"/>
      <c r="O164" s="10"/>
      <c r="P164" s="10"/>
      <c r="Q164" s="10"/>
      <c r="R164" s="10"/>
      <c r="S164" s="10"/>
      <c r="T164" s="10"/>
    </row>
    <row r="165" spans="1:20" ht="19.5" customHeight="1" thickBot="1">
      <c r="A165" s="11" t="s">
        <v>2</v>
      </c>
      <c r="B165" s="492" t="str">
        <f>'2.熱効率'!$B$4</f>
        <v/>
      </c>
      <c r="C165" s="479"/>
      <c r="D165" s="479"/>
      <c r="E165" s="506"/>
      <c r="F165" s="35" t="s">
        <v>3</v>
      </c>
      <c r="G165" s="523" t="str">
        <f>+G4</f>
        <v/>
      </c>
      <c r="H165" s="480"/>
      <c r="I165" s="480"/>
      <c r="J165" s="524"/>
      <c r="K165" s="10"/>
      <c r="L165" s="10"/>
      <c r="M165" s="10"/>
      <c r="N165" s="10"/>
      <c r="O165" s="10"/>
      <c r="P165" s="10"/>
      <c r="Q165" s="10"/>
      <c r="R165" s="10"/>
      <c r="S165" s="10"/>
      <c r="T165" s="10"/>
    </row>
    <row r="166" spans="1:20" ht="15" customHeight="1">
      <c r="A166" s="37"/>
      <c r="B166" s="38"/>
      <c r="C166" s="38"/>
      <c r="D166" s="38"/>
      <c r="E166" s="38"/>
      <c r="F166" s="38"/>
      <c r="G166" s="38"/>
      <c r="H166" s="38"/>
      <c r="I166" s="38"/>
      <c r="J166" s="39"/>
      <c r="K166" s="10"/>
      <c r="L166" s="10"/>
      <c r="M166" s="10"/>
      <c r="N166" s="161"/>
      <c r="O166" s="10"/>
      <c r="P166" s="10"/>
      <c r="Q166" s="10"/>
      <c r="R166" s="10"/>
      <c r="S166" s="14"/>
      <c r="T166" s="10"/>
    </row>
    <row r="167" spans="1:20" ht="30" customHeight="1">
      <c r="A167" s="40"/>
      <c r="B167" s="41" t="s">
        <v>157</v>
      </c>
      <c r="C167" s="42"/>
      <c r="D167" s="42"/>
      <c r="E167" s="42"/>
      <c r="F167" s="42"/>
      <c r="G167" s="42"/>
      <c r="H167" s="42"/>
      <c r="I167" s="42"/>
      <c r="J167" s="43"/>
      <c r="K167" s="10"/>
      <c r="L167" s="10"/>
      <c r="M167" s="10"/>
      <c r="N167" s="10"/>
      <c r="O167" s="10"/>
      <c r="P167" s="10"/>
      <c r="Q167" s="10"/>
      <c r="R167" s="10"/>
      <c r="S167" s="10"/>
    </row>
    <row r="168" spans="1:20" ht="15" customHeight="1">
      <c r="A168" s="40"/>
      <c r="B168" s="44"/>
      <c r="C168" s="507" t="s">
        <v>153</v>
      </c>
      <c r="D168" s="507"/>
      <c r="E168" s="507"/>
      <c r="F168" s="507"/>
      <c r="G168" s="507"/>
      <c r="H168" s="507"/>
      <c r="I168" s="44"/>
      <c r="J168" s="43"/>
      <c r="K168" s="10"/>
      <c r="L168" s="10"/>
      <c r="M168" s="10"/>
      <c r="N168" s="10"/>
      <c r="O168" s="10"/>
      <c r="P168" s="10"/>
      <c r="Q168" s="10"/>
      <c r="R168" s="10"/>
      <c r="S168" s="10"/>
    </row>
    <row r="169" spans="1:20" ht="15" customHeight="1">
      <c r="A169" s="40"/>
      <c r="B169" s="44"/>
      <c r="C169" s="507"/>
      <c r="D169" s="507"/>
      <c r="E169" s="507"/>
      <c r="F169" s="507"/>
      <c r="G169" s="507"/>
      <c r="H169" s="507"/>
      <c r="I169" s="44"/>
      <c r="J169" s="43"/>
      <c r="K169" s="10"/>
      <c r="L169" s="10"/>
      <c r="M169" s="10"/>
      <c r="N169" s="10"/>
      <c r="O169" s="10"/>
      <c r="P169" s="10"/>
      <c r="Q169" s="10"/>
      <c r="R169" s="10"/>
      <c r="S169" s="10"/>
    </row>
    <row r="170" spans="1:20" ht="15" customHeight="1">
      <c r="A170" s="40"/>
      <c r="B170" s="44"/>
      <c r="C170" s="44"/>
      <c r="D170" s="44"/>
      <c r="E170" s="44"/>
      <c r="F170" s="44"/>
      <c r="G170" s="44"/>
      <c r="H170" s="44"/>
      <c r="I170" s="44"/>
      <c r="J170" s="43"/>
      <c r="K170" s="10"/>
      <c r="L170" s="10"/>
      <c r="M170" s="10"/>
      <c r="N170" s="10"/>
      <c r="O170" s="10"/>
      <c r="P170" s="10"/>
      <c r="Q170" s="10"/>
      <c r="R170" s="10"/>
      <c r="S170" s="10"/>
    </row>
    <row r="171" spans="1:20" ht="15" customHeight="1">
      <c r="A171" s="40"/>
      <c r="B171" s="44"/>
      <c r="C171" s="44"/>
      <c r="D171" s="44"/>
      <c r="E171" s="44"/>
      <c r="F171" s="44"/>
      <c r="G171" s="44"/>
      <c r="H171" s="44"/>
      <c r="I171" s="44"/>
      <c r="J171" s="43"/>
      <c r="K171" s="10"/>
      <c r="L171" s="10"/>
      <c r="M171" s="10"/>
      <c r="N171" s="10"/>
      <c r="O171" s="10"/>
      <c r="P171" s="10"/>
      <c r="Q171" s="10"/>
      <c r="R171" s="10"/>
      <c r="S171" s="10"/>
    </row>
    <row r="172" spans="1:20" ht="15" customHeight="1">
      <c r="A172" s="40"/>
      <c r="B172" s="44"/>
      <c r="C172" s="44"/>
      <c r="D172" s="44"/>
      <c r="E172" s="44"/>
      <c r="F172" s="44"/>
      <c r="G172" s="162"/>
      <c r="H172" s="44"/>
      <c r="I172" s="44"/>
      <c r="J172" s="43"/>
      <c r="K172" s="10"/>
      <c r="L172" s="10"/>
      <c r="M172" s="10"/>
      <c r="N172" s="10"/>
      <c r="O172" s="10"/>
      <c r="P172" s="10"/>
      <c r="Q172" s="10"/>
      <c r="R172" s="10"/>
      <c r="S172" s="10"/>
    </row>
    <row r="173" spans="1:20" ht="15" customHeight="1">
      <c r="A173" s="40"/>
      <c r="B173" s="44"/>
      <c r="C173" s="44"/>
      <c r="D173" s="44"/>
      <c r="E173" s="44"/>
      <c r="F173" s="44"/>
      <c r="G173" s="44"/>
      <c r="H173" s="44"/>
      <c r="I173" s="44"/>
      <c r="J173" s="43"/>
      <c r="K173" s="10"/>
      <c r="L173" s="10"/>
      <c r="M173" s="10"/>
      <c r="N173" s="10"/>
      <c r="O173" s="10"/>
      <c r="P173" s="10"/>
      <c r="Q173" s="10"/>
      <c r="R173" s="10"/>
      <c r="S173" s="10"/>
    </row>
    <row r="174" spans="1:20" ht="17.25" customHeight="1">
      <c r="A174" s="40"/>
      <c r="B174" s="44"/>
      <c r="C174" s="46" t="s">
        <v>202</v>
      </c>
      <c r="D174" s="44"/>
      <c r="E174" s="44"/>
      <c r="F174" s="44"/>
      <c r="G174" s="44"/>
      <c r="H174" s="44"/>
      <c r="I174" s="44"/>
      <c r="J174" s="43"/>
      <c r="K174" s="10"/>
      <c r="L174" s="10"/>
      <c r="M174" s="10"/>
      <c r="N174" s="10"/>
      <c r="O174" s="10"/>
      <c r="P174" s="10"/>
      <c r="Q174" s="10"/>
      <c r="R174" s="10"/>
      <c r="S174" s="10"/>
    </row>
    <row r="175" spans="1:20" ht="17.25" customHeight="1">
      <c r="A175" s="40"/>
      <c r="B175" s="44"/>
      <c r="C175" s="46" t="s">
        <v>203</v>
      </c>
      <c r="D175" s="44"/>
      <c r="E175" s="44"/>
      <c r="F175" s="44"/>
      <c r="G175" s="44"/>
      <c r="H175" s="44"/>
      <c r="I175" s="44"/>
      <c r="J175" s="43"/>
      <c r="K175" s="10"/>
      <c r="L175" s="10"/>
      <c r="M175" s="10"/>
      <c r="N175" s="10"/>
      <c r="O175" s="10"/>
      <c r="P175" s="10"/>
      <c r="Q175" s="10"/>
      <c r="R175" s="10"/>
      <c r="S175" s="10"/>
    </row>
    <row r="176" spans="1:20" ht="17.25" customHeight="1">
      <c r="A176" s="40"/>
      <c r="B176" s="44"/>
      <c r="C176" s="46" t="s">
        <v>162</v>
      </c>
      <c r="D176" s="44"/>
      <c r="E176" s="44"/>
      <c r="F176" s="44"/>
      <c r="G176" s="44"/>
      <c r="H176" s="44"/>
      <c r="I176" s="44"/>
      <c r="J176" s="43"/>
      <c r="K176" s="10"/>
      <c r="L176" s="10"/>
      <c r="M176" s="10"/>
      <c r="N176" s="10"/>
      <c r="O176" s="10"/>
      <c r="P176" s="10"/>
      <c r="Q176" s="10"/>
      <c r="R176" s="10"/>
      <c r="S176" s="10"/>
    </row>
    <row r="177" spans="1:20" ht="17.25" customHeight="1">
      <c r="A177" s="40"/>
      <c r="B177" s="341"/>
      <c r="C177" s="46" t="s">
        <v>163</v>
      </c>
      <c r="D177" s="341"/>
      <c r="E177" s="341"/>
      <c r="F177" s="341"/>
      <c r="G177" s="341"/>
      <c r="H177" s="341"/>
      <c r="I177" s="341"/>
      <c r="J177" s="43"/>
      <c r="K177" s="10"/>
      <c r="L177" s="10"/>
      <c r="M177" s="10"/>
      <c r="N177" s="10"/>
      <c r="O177" s="10"/>
      <c r="P177" s="10"/>
      <c r="Q177" s="10"/>
      <c r="R177" s="10"/>
      <c r="S177" s="10"/>
    </row>
    <row r="178" spans="1:20" ht="17.25" customHeight="1">
      <c r="A178" s="40"/>
      <c r="B178" s="341"/>
      <c r="C178" s="46" t="s">
        <v>81</v>
      </c>
      <c r="D178" s="341"/>
      <c r="E178" s="341"/>
      <c r="F178" s="341"/>
      <c r="G178" s="341"/>
      <c r="H178" s="341"/>
      <c r="I178" s="341"/>
      <c r="J178" s="43"/>
      <c r="K178" s="10"/>
      <c r="L178" s="10"/>
      <c r="M178" s="10"/>
      <c r="N178" s="10"/>
      <c r="O178" s="10"/>
      <c r="P178" s="10"/>
      <c r="Q178" s="10"/>
      <c r="R178" s="10"/>
      <c r="S178" s="10"/>
    </row>
    <row r="179" spans="1:20" ht="15" customHeight="1">
      <c r="A179" s="40"/>
      <c r="B179" s="341"/>
      <c r="C179" s="90"/>
      <c r="D179" s="341"/>
      <c r="E179" s="341"/>
      <c r="F179" s="341"/>
      <c r="G179" s="341"/>
      <c r="H179" s="341"/>
      <c r="I179" s="341"/>
      <c r="J179" s="43"/>
      <c r="K179" s="10"/>
      <c r="L179" s="10"/>
      <c r="M179" s="10"/>
      <c r="N179" s="10"/>
      <c r="O179" s="10"/>
      <c r="P179" s="10"/>
      <c r="Q179" s="10"/>
      <c r="R179" s="10"/>
      <c r="S179" s="10"/>
    </row>
    <row r="180" spans="1:20" ht="15" customHeight="1">
      <c r="A180" s="40"/>
      <c r="B180" s="527" t="s">
        <v>160</v>
      </c>
      <c r="C180" s="527"/>
      <c r="D180" s="527"/>
      <c r="E180" s="527"/>
      <c r="F180" s="527"/>
      <c r="G180" s="527"/>
      <c r="H180" s="527"/>
      <c r="I180" s="527"/>
      <c r="J180" s="43"/>
      <c r="K180" s="10"/>
      <c r="L180" s="10"/>
      <c r="M180" s="10"/>
      <c r="N180" s="10"/>
      <c r="O180" s="10"/>
      <c r="P180" s="10"/>
      <c r="Q180" s="10"/>
      <c r="R180" s="10"/>
      <c r="S180" s="10"/>
    </row>
    <row r="181" spans="1:20" ht="15" customHeight="1">
      <c r="A181" s="40"/>
      <c r="B181" s="10"/>
      <c r="C181" s="158"/>
      <c r="D181" s="158"/>
      <c r="E181" s="158"/>
      <c r="F181" s="158"/>
      <c r="G181" s="158"/>
      <c r="H181" s="42"/>
      <c r="I181" s="42"/>
      <c r="J181" s="43"/>
      <c r="K181" s="10"/>
      <c r="L181" s="10"/>
      <c r="M181" s="10"/>
      <c r="N181" s="10"/>
      <c r="O181" s="10"/>
      <c r="P181" s="10"/>
      <c r="Q181" s="10"/>
      <c r="R181" s="10"/>
      <c r="S181" s="10"/>
    </row>
    <row r="182" spans="1:20" ht="18" customHeight="1" thickBot="1">
      <c r="A182" s="40"/>
      <c r="B182" s="530" t="s">
        <v>152</v>
      </c>
      <c r="C182" s="531"/>
      <c r="D182" s="526" t="s">
        <v>204</v>
      </c>
      <c r="E182" s="526" t="s">
        <v>158</v>
      </c>
      <c r="F182" s="536" t="s">
        <v>159</v>
      </c>
      <c r="G182" s="545" t="s">
        <v>161</v>
      </c>
      <c r="H182" s="546"/>
      <c r="I182" s="547"/>
      <c r="J182" s="43"/>
      <c r="K182" s="10"/>
      <c r="L182" s="10"/>
      <c r="M182" s="10"/>
      <c r="N182" s="10"/>
      <c r="O182" s="10"/>
      <c r="P182" s="10"/>
      <c r="Q182" s="10"/>
      <c r="R182" s="10"/>
      <c r="S182" s="10"/>
      <c r="T182" s="166"/>
    </row>
    <row r="183" spans="1:20" ht="18" customHeight="1">
      <c r="A183" s="40"/>
      <c r="B183" s="532"/>
      <c r="C183" s="533"/>
      <c r="D183" s="529"/>
      <c r="E183" s="529"/>
      <c r="F183" s="537"/>
      <c r="G183" s="525" t="s">
        <v>205</v>
      </c>
      <c r="H183" s="503" t="s">
        <v>83</v>
      </c>
      <c r="I183" s="543" t="s">
        <v>154</v>
      </c>
      <c r="J183" s="43"/>
      <c r="K183" s="10"/>
      <c r="L183" s="10"/>
      <c r="M183" s="10"/>
      <c r="N183" s="10"/>
      <c r="O183" s="10"/>
      <c r="P183" s="10"/>
      <c r="Q183" s="10"/>
      <c r="R183" s="10"/>
      <c r="S183" s="10"/>
      <c r="T183" s="166"/>
    </row>
    <row r="184" spans="1:20" ht="18" customHeight="1">
      <c r="A184" s="40"/>
      <c r="B184" s="532"/>
      <c r="C184" s="533"/>
      <c r="D184" s="529"/>
      <c r="E184" s="529"/>
      <c r="F184" s="537"/>
      <c r="G184" s="526"/>
      <c r="H184" s="504"/>
      <c r="I184" s="544"/>
      <c r="J184" s="167"/>
      <c r="K184" s="10"/>
      <c r="L184" s="10"/>
      <c r="M184" s="10"/>
      <c r="N184" s="10"/>
      <c r="O184" s="10"/>
      <c r="P184" s="10"/>
      <c r="Q184" s="10"/>
      <c r="R184" s="10"/>
      <c r="S184" s="10"/>
    </row>
    <row r="185" spans="1:20" ht="15" customHeight="1" thickBot="1">
      <c r="A185" s="40"/>
      <c r="B185" s="534"/>
      <c r="C185" s="535"/>
      <c r="D185" s="168" t="s">
        <v>66</v>
      </c>
      <c r="E185" s="168" t="s">
        <v>82</v>
      </c>
      <c r="F185" s="169" t="s">
        <v>67</v>
      </c>
      <c r="G185" s="170" t="s">
        <v>66</v>
      </c>
      <c r="H185" s="171" t="s">
        <v>66</v>
      </c>
      <c r="I185" s="172" t="s">
        <v>66</v>
      </c>
      <c r="J185" s="43"/>
      <c r="K185" s="10"/>
      <c r="L185" s="10"/>
      <c r="M185" s="10"/>
      <c r="N185" s="10"/>
      <c r="O185" s="10"/>
      <c r="P185" s="10"/>
      <c r="Q185" s="10"/>
      <c r="R185" s="10"/>
      <c r="S185" s="10"/>
    </row>
    <row r="186" spans="1:20" ht="15" customHeight="1">
      <c r="A186" s="40"/>
      <c r="B186" s="307" t="s">
        <v>248</v>
      </c>
      <c r="C186" s="308"/>
      <c r="D186" s="309">
        <f>+E114</f>
        <v>0.6</v>
      </c>
      <c r="E186" s="310">
        <v>0.48</v>
      </c>
      <c r="F186" s="311">
        <v>20</v>
      </c>
      <c r="G186" s="173" t="str">
        <f t="shared" ref="G186:G198" si="1">IF($G$76="","",ROUND(D186*E186*(100-F186)/(100-$G$202),1))</f>
        <v/>
      </c>
      <c r="H186" s="354" t="str">
        <f t="shared" ref="H186:H198" si="2">IF($G$76="","",ROUND($G$201*G186,1))</f>
        <v/>
      </c>
      <c r="I186" s="355" t="str">
        <f>IF($G$76="","",H186)</f>
        <v/>
      </c>
      <c r="J186" s="43"/>
      <c r="K186" s="10"/>
      <c r="L186" s="10"/>
      <c r="M186" s="10"/>
      <c r="N186" s="10"/>
      <c r="O186" s="10"/>
      <c r="P186" s="10"/>
      <c r="Q186" s="10"/>
      <c r="R186" s="10"/>
      <c r="S186" s="10"/>
    </row>
    <row r="187" spans="1:20" ht="15" customHeight="1">
      <c r="A187" s="40"/>
      <c r="B187" s="297" t="s">
        <v>236</v>
      </c>
      <c r="C187" s="312"/>
      <c r="D187" s="309">
        <f t="shared" ref="D187:D198" si="3">+E115</f>
        <v>16</v>
      </c>
      <c r="E187" s="313">
        <v>0.83</v>
      </c>
      <c r="F187" s="314">
        <v>3</v>
      </c>
      <c r="G187" s="173" t="str">
        <f t="shared" si="1"/>
        <v/>
      </c>
      <c r="H187" s="354" t="str">
        <f t="shared" si="2"/>
        <v/>
      </c>
      <c r="I187" s="356" t="str">
        <f>IF($G$76="","",H187)</f>
        <v/>
      </c>
      <c r="J187" s="43"/>
      <c r="K187" s="10"/>
      <c r="L187" s="10"/>
      <c r="M187" s="10"/>
      <c r="N187" s="10"/>
      <c r="O187" s="10"/>
      <c r="P187" s="10"/>
      <c r="Q187" s="10"/>
      <c r="R187" s="10"/>
      <c r="S187" s="10"/>
    </row>
    <row r="188" spans="1:20" ht="15" customHeight="1">
      <c r="A188" s="40"/>
      <c r="B188" s="298" t="s">
        <v>237</v>
      </c>
      <c r="C188" s="315"/>
      <c r="D188" s="316">
        <f t="shared" si="3"/>
        <v>8</v>
      </c>
      <c r="E188" s="317">
        <v>0.94</v>
      </c>
      <c r="F188" s="318">
        <v>7</v>
      </c>
      <c r="G188" s="173" t="str">
        <f t="shared" si="1"/>
        <v/>
      </c>
      <c r="H188" s="354" t="str">
        <f t="shared" si="2"/>
        <v/>
      </c>
      <c r="I188" s="505" t="str">
        <f>IF($G$76="","",H188+H189)</f>
        <v/>
      </c>
      <c r="J188" s="43"/>
      <c r="K188" s="10"/>
      <c r="L188" s="10"/>
      <c r="M188" s="10"/>
      <c r="N188" s="10"/>
      <c r="O188" s="10"/>
      <c r="P188" s="10"/>
      <c r="Q188" s="10"/>
      <c r="R188" s="10"/>
      <c r="S188" s="10"/>
    </row>
    <row r="189" spans="1:20" ht="15" customHeight="1">
      <c r="A189" s="40"/>
      <c r="B189" s="501" t="s">
        <v>238</v>
      </c>
      <c r="C189" s="502"/>
      <c r="D189" s="319">
        <f t="shared" si="3"/>
        <v>12</v>
      </c>
      <c r="E189" s="320">
        <v>0.98</v>
      </c>
      <c r="F189" s="321">
        <v>7</v>
      </c>
      <c r="G189" s="173" t="str">
        <f t="shared" si="1"/>
        <v/>
      </c>
      <c r="H189" s="354" t="str">
        <f t="shared" si="2"/>
        <v/>
      </c>
      <c r="I189" s="505"/>
      <c r="J189" s="43"/>
      <c r="K189" s="10"/>
      <c r="L189" s="10"/>
      <c r="M189" s="10"/>
      <c r="N189" s="10"/>
      <c r="O189" s="10"/>
      <c r="P189" s="10"/>
      <c r="Q189" s="10"/>
      <c r="R189" s="10"/>
      <c r="S189" s="10"/>
    </row>
    <row r="190" spans="1:20" ht="15" customHeight="1">
      <c r="A190" s="40"/>
      <c r="B190" s="298" t="s">
        <v>239</v>
      </c>
      <c r="C190" s="315"/>
      <c r="D190" s="316">
        <f t="shared" si="3"/>
        <v>8</v>
      </c>
      <c r="E190" s="317">
        <v>0.92</v>
      </c>
      <c r="F190" s="318">
        <v>7</v>
      </c>
      <c r="G190" s="173" t="str">
        <f t="shared" si="1"/>
        <v/>
      </c>
      <c r="H190" s="354" t="str">
        <f t="shared" si="2"/>
        <v/>
      </c>
      <c r="I190" s="505" t="str">
        <f>IF($G$76="","",H190+H191+H192)</f>
        <v/>
      </c>
      <c r="J190" s="43"/>
      <c r="K190" s="10"/>
      <c r="L190" s="10"/>
      <c r="M190" s="10"/>
      <c r="N190" s="10"/>
      <c r="O190" s="10"/>
      <c r="P190" s="10"/>
      <c r="Q190" s="10"/>
      <c r="R190" s="10"/>
      <c r="S190" s="10"/>
    </row>
    <row r="191" spans="1:20" ht="15" customHeight="1">
      <c r="A191" s="40"/>
      <c r="B191" s="300" t="s">
        <v>240</v>
      </c>
      <c r="C191" s="322"/>
      <c r="D191" s="323">
        <f t="shared" si="3"/>
        <v>12</v>
      </c>
      <c r="E191" s="324">
        <v>0.97</v>
      </c>
      <c r="F191" s="325">
        <v>7</v>
      </c>
      <c r="G191" s="173" t="str">
        <f t="shared" si="1"/>
        <v/>
      </c>
      <c r="H191" s="354" t="str">
        <f t="shared" si="2"/>
        <v/>
      </c>
      <c r="I191" s="505"/>
      <c r="J191" s="43"/>
      <c r="K191" s="10"/>
      <c r="L191" s="10"/>
      <c r="M191" s="10"/>
      <c r="N191" s="10"/>
      <c r="O191" s="10"/>
      <c r="P191" s="10"/>
      <c r="Q191" s="10"/>
      <c r="R191" s="10"/>
      <c r="S191" s="10"/>
    </row>
    <row r="192" spans="1:20" ht="15" customHeight="1">
      <c r="A192" s="40"/>
      <c r="B192" s="299" t="s">
        <v>241</v>
      </c>
      <c r="C192" s="326"/>
      <c r="D192" s="327">
        <f t="shared" si="3"/>
        <v>20</v>
      </c>
      <c r="E192" s="328">
        <v>0.9</v>
      </c>
      <c r="F192" s="329">
        <v>7</v>
      </c>
      <c r="G192" s="173" t="str">
        <f t="shared" si="1"/>
        <v/>
      </c>
      <c r="H192" s="354" t="str">
        <f t="shared" si="2"/>
        <v/>
      </c>
      <c r="I192" s="505"/>
      <c r="J192" s="43"/>
      <c r="K192" s="10"/>
      <c r="L192" s="10"/>
      <c r="M192" s="10"/>
      <c r="N192" s="10"/>
      <c r="O192" s="10"/>
      <c r="P192" s="10"/>
      <c r="Q192" s="10"/>
      <c r="R192" s="10"/>
      <c r="S192" s="10"/>
    </row>
    <row r="193" spans="1:19" ht="15" customHeight="1" thickBot="1">
      <c r="A193" s="40"/>
      <c r="B193" s="297" t="s">
        <v>242</v>
      </c>
      <c r="C193" s="312"/>
      <c r="D193" s="309">
        <f t="shared" si="3"/>
        <v>95</v>
      </c>
      <c r="E193" s="313">
        <v>1</v>
      </c>
      <c r="F193" s="314">
        <v>15</v>
      </c>
      <c r="G193" s="173" t="str">
        <f t="shared" si="1"/>
        <v/>
      </c>
      <c r="H193" s="354" t="str">
        <f t="shared" si="2"/>
        <v/>
      </c>
      <c r="I193" s="357" t="str">
        <f>IF($G$76="","",H193)</f>
        <v/>
      </c>
      <c r="J193" s="43"/>
      <c r="K193" s="10"/>
      <c r="L193" s="10"/>
      <c r="M193" s="10"/>
      <c r="N193" s="10"/>
      <c r="O193" s="10"/>
      <c r="P193" s="10"/>
      <c r="Q193" s="10"/>
      <c r="R193" s="10"/>
      <c r="S193" s="10"/>
    </row>
    <row r="194" spans="1:19" ht="15" customHeight="1">
      <c r="A194" s="40"/>
      <c r="B194" s="297" t="s">
        <v>243</v>
      </c>
      <c r="C194" s="312"/>
      <c r="D194" s="309">
        <f t="shared" si="3"/>
        <v>20</v>
      </c>
      <c r="E194" s="313">
        <v>0.91</v>
      </c>
      <c r="F194" s="314">
        <v>7</v>
      </c>
      <c r="G194" s="173" t="str">
        <f t="shared" si="1"/>
        <v/>
      </c>
      <c r="H194" s="354" t="str">
        <f t="shared" si="2"/>
        <v/>
      </c>
      <c r="I194" s="355" t="str">
        <f>IF($G$76="","",H194)</f>
        <v/>
      </c>
      <c r="J194" s="43"/>
      <c r="K194" s="10"/>
      <c r="L194" s="10"/>
      <c r="M194" s="10"/>
      <c r="N194" s="10"/>
      <c r="O194" s="10"/>
      <c r="P194" s="10"/>
      <c r="Q194" s="10"/>
      <c r="R194" s="10"/>
      <c r="S194" s="10"/>
    </row>
    <row r="195" spans="1:19" ht="15" customHeight="1">
      <c r="A195" s="40"/>
      <c r="B195" s="298" t="s">
        <v>244</v>
      </c>
      <c r="C195" s="315"/>
      <c r="D195" s="316">
        <f t="shared" si="3"/>
        <v>0.4</v>
      </c>
      <c r="E195" s="317">
        <v>0.37</v>
      </c>
      <c r="F195" s="318">
        <v>20</v>
      </c>
      <c r="G195" s="173" t="str">
        <f t="shared" si="1"/>
        <v/>
      </c>
      <c r="H195" s="354" t="str">
        <f t="shared" si="2"/>
        <v/>
      </c>
      <c r="I195" s="505" t="str">
        <f>IF($G$76="","",H195+H196+H197)</f>
        <v/>
      </c>
      <c r="J195" s="43"/>
      <c r="K195" s="10"/>
      <c r="L195" s="10"/>
      <c r="M195" s="10"/>
      <c r="N195" s="10"/>
      <c r="O195" s="10"/>
      <c r="P195" s="10"/>
      <c r="Q195" s="10"/>
      <c r="R195" s="10"/>
      <c r="S195" s="10"/>
    </row>
    <row r="196" spans="1:19" ht="15" customHeight="1">
      <c r="A196" s="65"/>
      <c r="B196" s="300" t="s">
        <v>245</v>
      </c>
      <c r="C196" s="322"/>
      <c r="D196" s="323">
        <f t="shared" si="3"/>
        <v>4</v>
      </c>
      <c r="E196" s="324">
        <v>1</v>
      </c>
      <c r="F196" s="325">
        <v>20</v>
      </c>
      <c r="G196" s="173" t="str">
        <f t="shared" si="1"/>
        <v/>
      </c>
      <c r="H196" s="354" t="str">
        <f t="shared" si="2"/>
        <v/>
      </c>
      <c r="I196" s="505"/>
      <c r="J196" s="72"/>
      <c r="K196" s="10"/>
      <c r="L196" s="10"/>
      <c r="M196" s="10"/>
      <c r="N196" s="10"/>
      <c r="O196" s="10"/>
      <c r="P196" s="10"/>
      <c r="Q196" s="10"/>
      <c r="R196" s="10"/>
      <c r="S196" s="10"/>
    </row>
    <row r="197" spans="1:19" ht="15" customHeight="1">
      <c r="A197" s="65"/>
      <c r="B197" s="299" t="s">
        <v>246</v>
      </c>
      <c r="C197" s="326"/>
      <c r="D197" s="327">
        <f t="shared" si="3"/>
        <v>2</v>
      </c>
      <c r="E197" s="328">
        <v>1</v>
      </c>
      <c r="F197" s="329">
        <v>20</v>
      </c>
      <c r="G197" s="173" t="str">
        <f t="shared" si="1"/>
        <v/>
      </c>
      <c r="H197" s="354" t="str">
        <f t="shared" si="2"/>
        <v/>
      </c>
      <c r="I197" s="505"/>
      <c r="J197" s="72"/>
      <c r="K197" s="10"/>
      <c r="L197" s="10"/>
      <c r="M197" s="10"/>
      <c r="N197" s="10"/>
      <c r="O197" s="10"/>
      <c r="P197" s="10"/>
      <c r="Q197" s="10"/>
      <c r="R197" s="10"/>
      <c r="S197" s="10"/>
    </row>
    <row r="198" spans="1:19" ht="15" customHeight="1" thickBot="1">
      <c r="A198" s="40"/>
      <c r="B198" s="301" t="s">
        <v>247</v>
      </c>
      <c r="C198" s="330"/>
      <c r="D198" s="331">
        <f t="shared" si="3"/>
        <v>8</v>
      </c>
      <c r="E198" s="332">
        <v>0.95</v>
      </c>
      <c r="F198" s="333">
        <v>7</v>
      </c>
      <c r="G198" s="173" t="str">
        <f t="shared" si="1"/>
        <v/>
      </c>
      <c r="H198" s="354" t="str">
        <f t="shared" si="2"/>
        <v/>
      </c>
      <c r="I198" s="357" t="str">
        <f>IF($G$76="","",H198)</f>
        <v/>
      </c>
      <c r="J198" s="43"/>
      <c r="K198" s="10"/>
      <c r="L198" s="10"/>
      <c r="M198" s="10"/>
      <c r="N198" s="10"/>
      <c r="O198" s="10"/>
      <c r="P198" s="10"/>
      <c r="Q198" s="10"/>
      <c r="R198" s="10"/>
      <c r="S198" s="10"/>
    </row>
    <row r="199" spans="1:19" ht="15" customHeight="1" thickBot="1">
      <c r="A199" s="40"/>
      <c r="B199" s="521" t="s">
        <v>94</v>
      </c>
      <c r="C199" s="528"/>
      <c r="D199" s="528"/>
      <c r="E199" s="528"/>
      <c r="F199" s="522"/>
      <c r="G199" s="3">
        <f>SUM(G186:G198)</f>
        <v>0</v>
      </c>
      <c r="H199" s="358">
        <f>SUM(H186:H198)</f>
        <v>0</v>
      </c>
      <c r="I199" s="359">
        <f>SUM(I186:I198)</f>
        <v>0</v>
      </c>
      <c r="J199" s="174"/>
      <c r="K199" s="10"/>
      <c r="L199" s="10"/>
      <c r="M199" s="10"/>
      <c r="N199" s="10"/>
      <c r="O199" s="10"/>
      <c r="P199" s="10"/>
      <c r="Q199" s="10"/>
      <c r="R199" s="10"/>
      <c r="S199" s="10"/>
    </row>
    <row r="200" spans="1:19" ht="15" customHeight="1">
      <c r="A200" s="40"/>
      <c r="B200" s="42"/>
      <c r="C200" s="158"/>
      <c r="D200" s="175"/>
      <c r="E200" s="175"/>
      <c r="F200" s="159"/>
      <c r="G200" s="176"/>
      <c r="H200" s="177"/>
      <c r="I200" s="42"/>
      <c r="J200" s="43"/>
      <c r="K200" s="10"/>
      <c r="L200" s="10"/>
      <c r="M200" s="10"/>
      <c r="N200" s="10"/>
      <c r="O200" s="10"/>
      <c r="P200" s="10"/>
      <c r="Q200" s="10"/>
      <c r="R200" s="10"/>
      <c r="S200" s="10"/>
    </row>
    <row r="201" spans="1:19" ht="17.25" customHeight="1">
      <c r="A201" s="40"/>
      <c r="B201" s="10"/>
      <c r="C201" s="84" t="s">
        <v>63</v>
      </c>
      <c r="D201" s="42"/>
      <c r="E201" s="42"/>
      <c r="F201" s="88" t="s">
        <v>54</v>
      </c>
      <c r="G201" s="163">
        <f>+G71</f>
        <v>0</v>
      </c>
      <c r="H201" s="42" t="s">
        <v>64</v>
      </c>
      <c r="I201" s="42"/>
      <c r="J201" s="72"/>
      <c r="K201" s="10"/>
      <c r="L201" s="10"/>
      <c r="M201" s="10"/>
      <c r="N201" s="10"/>
      <c r="O201" s="10"/>
      <c r="P201" s="10"/>
      <c r="Q201" s="10"/>
      <c r="R201" s="10"/>
      <c r="S201" s="10"/>
    </row>
    <row r="202" spans="1:19" ht="17.25" customHeight="1">
      <c r="A202" s="40"/>
      <c r="B202" s="42"/>
      <c r="C202" s="46" t="s">
        <v>80</v>
      </c>
      <c r="D202" s="118"/>
      <c r="E202" s="42"/>
      <c r="F202" s="88" t="s">
        <v>125</v>
      </c>
      <c r="G202" s="164">
        <f>+G76</f>
        <v>0</v>
      </c>
      <c r="H202" s="165" t="s">
        <v>78</v>
      </c>
      <c r="I202" s="15"/>
      <c r="J202" s="72"/>
      <c r="K202" s="10"/>
      <c r="L202" s="10"/>
      <c r="M202" s="10"/>
      <c r="N202" s="10"/>
      <c r="O202" s="10"/>
      <c r="P202" s="10"/>
      <c r="Q202" s="10"/>
      <c r="R202" s="10"/>
      <c r="S202" s="10"/>
    </row>
    <row r="203" spans="1:19" ht="15" customHeight="1">
      <c r="A203" s="40"/>
      <c r="B203" s="42"/>
      <c r="C203" s="158"/>
      <c r="D203" s="175"/>
      <c r="E203" s="175"/>
      <c r="F203" s="159"/>
      <c r="G203" s="176"/>
      <c r="H203" s="177"/>
      <c r="I203" s="42"/>
      <c r="J203" s="43"/>
      <c r="K203" s="10"/>
      <c r="L203" s="10"/>
      <c r="M203" s="10"/>
      <c r="N203" s="10"/>
      <c r="O203" s="10"/>
      <c r="P203" s="10"/>
      <c r="Q203" s="10"/>
      <c r="R203" s="10"/>
      <c r="S203" s="10"/>
    </row>
    <row r="204" spans="1:19" ht="15" customHeight="1">
      <c r="A204" s="40"/>
      <c r="B204" s="42"/>
      <c r="C204" s="158"/>
      <c r="D204" s="175"/>
      <c r="E204" s="175"/>
      <c r="F204" s="159"/>
      <c r="G204" s="176"/>
      <c r="H204" s="177"/>
      <c r="I204" s="42"/>
      <c r="J204" s="43"/>
      <c r="K204" s="10"/>
      <c r="L204" s="10"/>
      <c r="M204" s="10"/>
      <c r="N204" s="10"/>
      <c r="O204" s="10"/>
      <c r="P204" s="10"/>
      <c r="Q204" s="10"/>
      <c r="R204" s="10"/>
      <c r="S204" s="10"/>
    </row>
    <row r="205" spans="1:19" ht="15" customHeight="1">
      <c r="A205" s="40"/>
      <c r="B205" s="42"/>
      <c r="C205" s="158"/>
      <c r="D205" s="175"/>
      <c r="E205" s="175"/>
      <c r="F205" s="159"/>
      <c r="G205" s="176"/>
      <c r="H205" s="177"/>
      <c r="I205" s="42"/>
      <c r="J205" s="43"/>
      <c r="K205" s="10"/>
      <c r="L205" s="10"/>
      <c r="M205" s="10"/>
      <c r="N205" s="10"/>
      <c r="O205" s="10"/>
      <c r="P205" s="10"/>
      <c r="Q205" s="10"/>
      <c r="R205" s="10"/>
      <c r="S205" s="10"/>
    </row>
    <row r="206" spans="1:19" ht="15" customHeight="1">
      <c r="A206" s="40"/>
      <c r="B206" s="42"/>
      <c r="C206" s="158"/>
      <c r="D206" s="175"/>
      <c r="E206" s="175"/>
      <c r="F206" s="159"/>
      <c r="G206" s="176"/>
      <c r="H206" s="177"/>
      <c r="I206" s="42"/>
      <c r="J206" s="43"/>
      <c r="K206" s="10"/>
      <c r="L206" s="10"/>
      <c r="M206" s="10"/>
      <c r="N206" s="10"/>
      <c r="O206" s="10"/>
      <c r="P206" s="10"/>
      <c r="Q206" s="10"/>
      <c r="R206" s="10"/>
      <c r="S206" s="10"/>
    </row>
    <row r="207" spans="1:19" ht="15" customHeight="1">
      <c r="A207" s="40"/>
      <c r="B207" s="42"/>
      <c r="C207" s="158"/>
      <c r="D207" s="175"/>
      <c r="E207" s="175"/>
      <c r="F207" s="159"/>
      <c r="G207" s="176"/>
      <c r="H207" s="177"/>
      <c r="I207" s="42"/>
      <c r="J207" s="43"/>
      <c r="K207" s="10"/>
      <c r="L207" s="10"/>
      <c r="M207" s="10"/>
      <c r="N207" s="10"/>
      <c r="O207" s="10"/>
      <c r="P207" s="10"/>
      <c r="Q207" s="10"/>
      <c r="R207" s="10"/>
      <c r="S207" s="10"/>
    </row>
    <row r="208" spans="1:19" ht="15" customHeight="1">
      <c r="A208" s="40"/>
      <c r="B208" s="42"/>
      <c r="C208" s="158"/>
      <c r="D208" s="175"/>
      <c r="E208" s="175"/>
      <c r="F208" s="159"/>
      <c r="G208" s="176"/>
      <c r="H208" s="177"/>
      <c r="I208" s="42"/>
      <c r="J208" s="43"/>
      <c r="K208" s="10"/>
      <c r="L208" s="10"/>
      <c r="M208" s="10"/>
      <c r="N208" s="10"/>
      <c r="O208" s="10"/>
      <c r="P208" s="10"/>
      <c r="Q208" s="10"/>
      <c r="R208" s="10"/>
      <c r="S208" s="10"/>
    </row>
    <row r="209" spans="1:19" ht="15" customHeight="1">
      <c r="A209" s="40"/>
      <c r="B209" s="42"/>
      <c r="C209" s="158"/>
      <c r="D209" s="175"/>
      <c r="E209" s="175"/>
      <c r="F209" s="159"/>
      <c r="G209" s="176"/>
      <c r="H209" s="177"/>
      <c r="I209" s="42"/>
      <c r="J209" s="43"/>
      <c r="K209" s="10"/>
      <c r="L209" s="10"/>
      <c r="M209" s="10"/>
      <c r="N209" s="10"/>
      <c r="O209" s="10"/>
      <c r="P209" s="10"/>
      <c r="Q209" s="10"/>
      <c r="R209" s="10"/>
      <c r="S209" s="10"/>
    </row>
    <row r="210" spans="1:19" ht="15" customHeight="1" thickBot="1">
      <c r="A210" s="106"/>
      <c r="B210" s="107"/>
      <c r="C210" s="108"/>
      <c r="D210" s="108"/>
      <c r="E210" s="108"/>
      <c r="F210" s="108"/>
      <c r="G210" s="108"/>
      <c r="H210" s="108"/>
      <c r="I210" s="109"/>
      <c r="J210" s="110"/>
      <c r="K210" s="10"/>
      <c r="L210" s="10"/>
      <c r="M210" s="10"/>
      <c r="N210" s="10"/>
      <c r="O210" s="10"/>
      <c r="P210" s="10"/>
      <c r="Q210" s="10"/>
      <c r="R210" s="10"/>
      <c r="S210" s="10"/>
    </row>
    <row r="211" spans="1:19" ht="9" customHeight="1"/>
    <row r="212" spans="1:19" ht="14.25" thickBot="1"/>
    <row r="213" spans="1:19" ht="19.5" customHeight="1" thickTop="1" thickBot="1">
      <c r="A213" s="371" t="str">
        <f>+A163</f>
        <v>業務用厨房熱機器等性能測定結果　【電気機器】</v>
      </c>
      <c r="B213" s="372"/>
      <c r="C213" s="372"/>
      <c r="D213" s="372"/>
      <c r="E213" s="372"/>
      <c r="F213" s="372"/>
      <c r="G213" s="372"/>
      <c r="H213" s="372"/>
      <c r="I213" s="372"/>
      <c r="J213" s="373"/>
    </row>
    <row r="214" spans="1:19" ht="27" customHeight="1" thickTop="1">
      <c r="A214" s="34" t="s">
        <v>266</v>
      </c>
      <c r="B214" s="495" t="str">
        <f>+B3</f>
        <v>回転釜、固定釜(選択してください)　　（　４．調理能力　）</v>
      </c>
      <c r="C214" s="516"/>
      <c r="D214" s="516"/>
      <c r="E214" s="516"/>
      <c r="F214" s="516"/>
      <c r="G214" s="516"/>
      <c r="H214" s="516"/>
      <c r="I214" s="499" t="str">
        <f>IF(表紙!$C$12="選択してください","",表紙!$C$12)</f>
        <v/>
      </c>
      <c r="J214" s="500"/>
    </row>
    <row r="215" spans="1:19" ht="19.5" customHeight="1" thickBot="1">
      <c r="A215" s="11" t="s">
        <v>2</v>
      </c>
      <c r="B215" s="479" t="str">
        <f>$B$4</f>
        <v/>
      </c>
      <c r="C215" s="479"/>
      <c r="D215" s="480"/>
      <c r="E215" s="481"/>
      <c r="F215" s="35" t="s">
        <v>3</v>
      </c>
      <c r="G215" s="482" t="str">
        <f>$G$4</f>
        <v/>
      </c>
      <c r="H215" s="483"/>
      <c r="I215" s="483"/>
      <c r="J215" s="484"/>
    </row>
    <row r="216" spans="1:19">
      <c r="A216" s="37"/>
      <c r="B216" s="38"/>
      <c r="C216" s="113"/>
      <c r="D216" s="113"/>
      <c r="E216" s="113"/>
      <c r="F216" s="113"/>
      <c r="G216" s="113"/>
      <c r="H216" s="113"/>
      <c r="I216" s="38"/>
      <c r="J216" s="39"/>
    </row>
    <row r="217" spans="1:19">
      <c r="A217" s="65"/>
      <c r="B217" s="46" t="s">
        <v>7</v>
      </c>
      <c r="C217" s="10"/>
      <c r="D217" s="347"/>
      <c r="E217" s="10"/>
      <c r="F217" s="10"/>
      <c r="G217" s="10"/>
      <c r="H217" s="10"/>
      <c r="I217" s="42"/>
      <c r="J217" s="43"/>
    </row>
    <row r="218" spans="1:19">
      <c r="A218" s="65"/>
      <c r="B218" s="42"/>
      <c r="C218" s="347"/>
      <c r="D218" s="347"/>
      <c r="E218" s="347"/>
      <c r="F218" s="347"/>
      <c r="G218" s="347"/>
      <c r="H218" s="347"/>
      <c r="I218" s="42"/>
      <c r="J218" s="43"/>
    </row>
    <row r="219" spans="1:19">
      <c r="A219" s="65"/>
      <c r="B219" s="42"/>
      <c r="C219" s="347"/>
      <c r="D219" s="347"/>
      <c r="E219" s="347"/>
      <c r="F219" s="347"/>
      <c r="G219" s="347"/>
      <c r="H219" s="347"/>
      <c r="I219" s="42"/>
      <c r="J219" s="43"/>
    </row>
    <row r="220" spans="1:19">
      <c r="A220" s="65"/>
      <c r="B220" s="42"/>
      <c r="C220" s="347"/>
      <c r="D220" s="347"/>
      <c r="E220" s="347"/>
      <c r="F220" s="347"/>
      <c r="G220" s="347"/>
      <c r="H220" s="347"/>
      <c r="I220" s="42"/>
      <c r="J220" s="43"/>
    </row>
    <row r="221" spans="1:19">
      <c r="A221" s="65"/>
      <c r="B221" s="42"/>
      <c r="C221" s="347"/>
      <c r="D221" s="347"/>
      <c r="E221" s="347"/>
      <c r="F221" s="347"/>
      <c r="G221" s="347"/>
      <c r="H221" s="347"/>
      <c r="I221" s="42"/>
      <c r="J221" s="43"/>
    </row>
    <row r="222" spans="1:19">
      <c r="A222" s="65"/>
      <c r="B222" s="42"/>
      <c r="C222" s="347"/>
      <c r="D222" s="347"/>
      <c r="E222" s="347"/>
      <c r="F222" s="347"/>
      <c r="G222" s="347"/>
      <c r="H222" s="347"/>
      <c r="I222" s="42"/>
      <c r="J222" s="43"/>
    </row>
    <row r="223" spans="1:19">
      <c r="A223" s="65"/>
      <c r="B223" s="42"/>
      <c r="C223" s="347"/>
      <c r="D223" s="347"/>
      <c r="E223" s="347"/>
      <c r="F223" s="347"/>
      <c r="G223" s="347"/>
      <c r="H223" s="347"/>
      <c r="I223" s="42"/>
      <c r="J223" s="43"/>
    </row>
    <row r="224" spans="1:19">
      <c r="A224" s="65"/>
      <c r="B224" s="42"/>
      <c r="C224" s="347"/>
      <c r="D224" s="347"/>
      <c r="E224" s="347"/>
      <c r="F224" s="347"/>
      <c r="G224" s="347"/>
      <c r="H224" s="347"/>
      <c r="I224" s="42"/>
      <c r="J224" s="43"/>
    </row>
    <row r="225" spans="1:10">
      <c r="A225" s="65"/>
      <c r="B225" s="42"/>
      <c r="C225" s="347"/>
      <c r="D225" s="347"/>
      <c r="E225" s="347"/>
      <c r="F225" s="347"/>
      <c r="G225" s="347"/>
      <c r="H225" s="347"/>
      <c r="I225" s="42"/>
      <c r="J225" s="43"/>
    </row>
    <row r="226" spans="1:10">
      <c r="A226" s="65"/>
      <c r="B226" s="42"/>
      <c r="C226" s="347"/>
      <c r="D226" s="347"/>
      <c r="E226" s="347"/>
      <c r="F226" s="347"/>
      <c r="G226" s="347"/>
      <c r="H226" s="347"/>
      <c r="I226" s="42"/>
      <c r="J226" s="43"/>
    </row>
    <row r="227" spans="1:10">
      <c r="A227" s="65"/>
      <c r="B227" s="42"/>
      <c r="C227" s="347"/>
      <c r="D227" s="347"/>
      <c r="E227" s="347"/>
      <c r="F227" s="347"/>
      <c r="G227" s="347"/>
      <c r="H227" s="347"/>
      <c r="I227" s="42"/>
      <c r="J227" s="43"/>
    </row>
    <row r="228" spans="1:10">
      <c r="A228" s="65"/>
      <c r="B228" s="42"/>
      <c r="C228" s="347"/>
      <c r="D228" s="347"/>
      <c r="E228" s="347"/>
      <c r="F228" s="347"/>
      <c r="G228" s="347"/>
      <c r="H228" s="347"/>
      <c r="I228" s="42"/>
      <c r="J228" s="43"/>
    </row>
    <row r="229" spans="1:10">
      <c r="A229" s="65"/>
      <c r="B229" s="42"/>
      <c r="C229" s="347"/>
      <c r="D229" s="347"/>
      <c r="E229" s="347"/>
      <c r="F229" s="347"/>
      <c r="G229" s="347"/>
      <c r="H229" s="347"/>
      <c r="I229" s="42"/>
      <c r="J229" s="43"/>
    </row>
    <row r="230" spans="1:10">
      <c r="A230" s="65"/>
      <c r="B230" s="42"/>
      <c r="C230" s="347"/>
      <c r="D230" s="347"/>
      <c r="E230" s="347"/>
      <c r="F230" s="347"/>
      <c r="G230" s="347"/>
      <c r="H230" s="347"/>
      <c r="I230" s="42"/>
      <c r="J230" s="43"/>
    </row>
    <row r="231" spans="1:10">
      <c r="A231" s="65"/>
      <c r="B231" s="42"/>
      <c r="C231" s="347"/>
      <c r="D231" s="347"/>
      <c r="E231" s="347"/>
      <c r="F231" s="347"/>
      <c r="G231" s="347"/>
      <c r="H231" s="347"/>
      <c r="I231" s="42"/>
      <c r="J231" s="43"/>
    </row>
    <row r="232" spans="1:10">
      <c r="A232" s="65"/>
      <c r="B232" s="42"/>
      <c r="C232" s="347"/>
      <c r="D232" s="347"/>
      <c r="E232" s="347"/>
      <c r="F232" s="347"/>
      <c r="G232" s="347"/>
      <c r="H232" s="347"/>
      <c r="I232" s="42"/>
      <c r="J232" s="43"/>
    </row>
    <row r="233" spans="1:10">
      <c r="A233" s="65"/>
      <c r="B233" s="42"/>
      <c r="C233" s="347"/>
      <c r="D233" s="347"/>
      <c r="E233" s="347"/>
      <c r="F233" s="347"/>
      <c r="G233" s="347"/>
      <c r="H233" s="347"/>
      <c r="I233" s="42"/>
      <c r="J233" s="43"/>
    </row>
    <row r="234" spans="1:10">
      <c r="A234" s="65"/>
      <c r="B234" s="42"/>
      <c r="C234" s="347"/>
      <c r="D234" s="347"/>
      <c r="E234" s="347"/>
      <c r="F234" s="347"/>
      <c r="G234" s="347"/>
      <c r="H234" s="347"/>
      <c r="I234" s="42"/>
      <c r="J234" s="43"/>
    </row>
    <row r="235" spans="1:10">
      <c r="A235" s="65"/>
      <c r="B235" s="42"/>
      <c r="C235" s="347"/>
      <c r="D235" s="347"/>
      <c r="E235" s="347"/>
      <c r="F235" s="347"/>
      <c r="G235" s="347"/>
      <c r="H235" s="347"/>
      <c r="I235" s="42"/>
      <c r="J235" s="43"/>
    </row>
    <row r="236" spans="1:10">
      <c r="A236" s="65"/>
      <c r="B236" s="42"/>
      <c r="C236" s="347"/>
      <c r="D236" s="347"/>
      <c r="E236" s="347"/>
      <c r="F236" s="347"/>
      <c r="G236" s="347"/>
      <c r="H236" s="347"/>
      <c r="I236" s="42"/>
      <c r="J236" s="43"/>
    </row>
    <row r="237" spans="1:10">
      <c r="A237" s="65"/>
      <c r="B237" s="42"/>
      <c r="C237" s="347"/>
      <c r="D237" s="347"/>
      <c r="E237" s="347"/>
      <c r="F237" s="347"/>
      <c r="G237" s="347"/>
      <c r="H237" s="347"/>
      <c r="I237" s="42"/>
      <c r="J237" s="43"/>
    </row>
    <row r="238" spans="1:10">
      <c r="A238" s="65"/>
      <c r="B238" s="42"/>
      <c r="C238" s="347"/>
      <c r="D238" s="347"/>
      <c r="E238" s="347"/>
      <c r="F238" s="347"/>
      <c r="G238" s="347"/>
      <c r="H238" s="347"/>
      <c r="I238" s="42"/>
      <c r="J238" s="43"/>
    </row>
    <row r="239" spans="1:10">
      <c r="A239" s="65"/>
      <c r="B239" s="42"/>
      <c r="C239" s="347"/>
      <c r="D239" s="347"/>
      <c r="E239" s="347"/>
      <c r="F239" s="347"/>
      <c r="G239" s="347"/>
      <c r="H239" s="347"/>
      <c r="I239" s="42"/>
      <c r="J239" s="43"/>
    </row>
    <row r="240" spans="1:10">
      <c r="A240" s="65"/>
      <c r="B240" s="42"/>
      <c r="C240" s="347"/>
      <c r="D240" s="347"/>
      <c r="E240" s="347"/>
      <c r="F240" s="347"/>
      <c r="G240" s="347"/>
      <c r="H240" s="347"/>
      <c r="I240" s="42"/>
      <c r="J240" s="43"/>
    </row>
    <row r="241" spans="1:10">
      <c r="A241" s="65"/>
      <c r="B241" s="42"/>
      <c r="C241" s="347"/>
      <c r="D241" s="347"/>
      <c r="E241" s="347"/>
      <c r="F241" s="347"/>
      <c r="G241" s="347"/>
      <c r="H241" s="347"/>
      <c r="I241" s="42"/>
      <c r="J241" s="43"/>
    </row>
    <row r="242" spans="1:10">
      <c r="A242" s="65"/>
      <c r="B242" s="42"/>
      <c r="C242" s="347"/>
      <c r="D242" s="347"/>
      <c r="E242" s="347"/>
      <c r="F242" s="347"/>
      <c r="G242" s="347"/>
      <c r="H242" s="347"/>
      <c r="I242" s="42"/>
      <c r="J242" s="43"/>
    </row>
    <row r="243" spans="1:10">
      <c r="A243" s="65"/>
      <c r="B243" s="42"/>
      <c r="C243" s="347"/>
      <c r="D243" s="347"/>
      <c r="E243" s="347"/>
      <c r="F243" s="347"/>
      <c r="G243" s="347"/>
      <c r="H243" s="347"/>
      <c r="I243" s="42"/>
      <c r="J243" s="43"/>
    </row>
    <row r="244" spans="1:10">
      <c r="A244" s="65"/>
      <c r="B244" s="46" t="s">
        <v>118</v>
      </c>
      <c r="C244" s="10"/>
      <c r="D244" s="347"/>
      <c r="E244" s="347"/>
      <c r="F244" s="347"/>
      <c r="G244" s="347"/>
      <c r="H244" s="347"/>
      <c r="I244" s="42"/>
      <c r="J244" s="43"/>
    </row>
    <row r="245" spans="1:10">
      <c r="A245" s="65"/>
      <c r="B245" s="42"/>
      <c r="C245" s="347"/>
      <c r="D245" s="347"/>
      <c r="E245" s="347"/>
      <c r="F245" s="347"/>
      <c r="G245" s="347"/>
      <c r="H245" s="347"/>
      <c r="I245" s="42"/>
      <c r="J245" s="43"/>
    </row>
    <row r="246" spans="1:10">
      <c r="A246" s="65"/>
      <c r="B246" s="42"/>
      <c r="C246" s="347"/>
      <c r="D246" s="347"/>
      <c r="E246" s="347"/>
      <c r="F246" s="347"/>
      <c r="G246" s="347"/>
      <c r="H246" s="347"/>
      <c r="I246" s="42"/>
      <c r="J246" s="43"/>
    </row>
    <row r="247" spans="1:10">
      <c r="A247" s="65"/>
      <c r="B247" s="42"/>
      <c r="C247" s="347"/>
      <c r="D247" s="347"/>
      <c r="E247" s="347"/>
      <c r="F247" s="347"/>
      <c r="G247" s="347"/>
      <c r="H247" s="347"/>
      <c r="I247" s="42"/>
      <c r="J247" s="43"/>
    </row>
    <row r="248" spans="1:10">
      <c r="A248" s="65"/>
      <c r="B248" s="42"/>
      <c r="C248" s="347"/>
      <c r="D248" s="347"/>
      <c r="E248" s="347"/>
      <c r="F248" s="347"/>
      <c r="G248" s="347"/>
      <c r="H248" s="347"/>
      <c r="I248" s="42"/>
      <c r="J248" s="43"/>
    </row>
    <row r="249" spans="1:10">
      <c r="A249" s="65"/>
      <c r="B249" s="42"/>
      <c r="C249" s="347"/>
      <c r="D249" s="347"/>
      <c r="E249" s="347"/>
      <c r="F249" s="347"/>
      <c r="G249" s="347"/>
      <c r="H249" s="347"/>
      <c r="I249" s="42"/>
      <c r="J249" s="43"/>
    </row>
    <row r="250" spans="1:10">
      <c r="A250" s="65"/>
      <c r="B250" s="42"/>
      <c r="C250" s="347"/>
      <c r="D250" s="347"/>
      <c r="E250" s="347"/>
      <c r="F250" s="347"/>
      <c r="G250" s="347"/>
      <c r="H250" s="347"/>
      <c r="I250" s="42"/>
      <c r="J250" s="43"/>
    </row>
    <row r="251" spans="1:10">
      <c r="A251" s="65"/>
      <c r="B251" s="42"/>
      <c r="C251" s="347"/>
      <c r="D251" s="347"/>
      <c r="E251" s="347"/>
      <c r="F251" s="347"/>
      <c r="G251" s="347"/>
      <c r="H251" s="347"/>
      <c r="I251" s="42"/>
      <c r="J251" s="43"/>
    </row>
    <row r="252" spans="1:10">
      <c r="A252" s="65"/>
      <c r="B252" s="42"/>
      <c r="C252" s="347"/>
      <c r="D252" s="347"/>
      <c r="E252" s="347"/>
      <c r="F252" s="347"/>
      <c r="G252" s="347"/>
      <c r="H252" s="347"/>
      <c r="I252" s="42"/>
      <c r="J252" s="43"/>
    </row>
    <row r="253" spans="1:10">
      <c r="A253" s="65"/>
      <c r="B253" s="42"/>
      <c r="C253" s="347"/>
      <c r="D253" s="347"/>
      <c r="E253" s="347"/>
      <c r="F253" s="347"/>
      <c r="G253" s="347"/>
      <c r="H253" s="347"/>
      <c r="I253" s="42"/>
      <c r="J253" s="43"/>
    </row>
    <row r="254" spans="1:10">
      <c r="A254" s="65"/>
      <c r="B254" s="42"/>
      <c r="C254" s="347"/>
      <c r="D254" s="347"/>
      <c r="E254" s="347"/>
      <c r="F254" s="347"/>
      <c r="G254" s="347"/>
      <c r="H254" s="347"/>
      <c r="I254" s="42"/>
      <c r="J254" s="43"/>
    </row>
    <row r="255" spans="1:10">
      <c r="A255" s="65"/>
      <c r="B255" s="42"/>
      <c r="C255" s="347"/>
      <c r="D255" s="347"/>
      <c r="E255" s="347"/>
      <c r="F255" s="347"/>
      <c r="G255" s="347"/>
      <c r="H255" s="347"/>
      <c r="I255" s="42"/>
      <c r="J255" s="43"/>
    </row>
    <row r="256" spans="1:10">
      <c r="A256" s="65"/>
      <c r="B256" s="42"/>
      <c r="C256" s="347"/>
      <c r="D256" s="347"/>
      <c r="E256" s="347"/>
      <c r="F256" s="347"/>
      <c r="G256" s="347"/>
      <c r="H256" s="347"/>
      <c r="I256" s="42"/>
      <c r="J256" s="43"/>
    </row>
    <row r="257" spans="1:10">
      <c r="A257" s="65"/>
      <c r="B257" s="42"/>
      <c r="C257" s="347"/>
      <c r="D257" s="347"/>
      <c r="E257" s="347"/>
      <c r="F257" s="347"/>
      <c r="G257" s="347"/>
      <c r="H257" s="347"/>
      <c r="I257" s="42"/>
      <c r="J257" s="43"/>
    </row>
    <row r="258" spans="1:10">
      <c r="A258" s="65"/>
      <c r="B258" s="42"/>
      <c r="C258" s="347"/>
      <c r="D258" s="347"/>
      <c r="E258" s="347"/>
      <c r="F258" s="347"/>
      <c r="G258" s="347"/>
      <c r="H258" s="347"/>
      <c r="I258" s="42"/>
      <c r="J258" s="43"/>
    </row>
    <row r="259" spans="1:10">
      <c r="A259" s="65"/>
      <c r="B259" s="42"/>
      <c r="C259" s="347"/>
      <c r="D259" s="347"/>
      <c r="E259" s="347"/>
      <c r="F259" s="347"/>
      <c r="G259" s="347"/>
      <c r="H259" s="347"/>
      <c r="I259" s="42"/>
      <c r="J259" s="43"/>
    </row>
    <row r="260" spans="1:10">
      <c r="A260" s="65"/>
      <c r="B260" s="42"/>
      <c r="C260" s="347"/>
      <c r="D260" s="347"/>
      <c r="E260" s="347"/>
      <c r="F260" s="347"/>
      <c r="G260" s="347"/>
      <c r="H260" s="347"/>
      <c r="I260" s="42"/>
      <c r="J260" s="43"/>
    </row>
    <row r="261" spans="1:10">
      <c r="A261" s="65"/>
      <c r="B261" s="42"/>
      <c r="C261" s="347"/>
      <c r="D261" s="347"/>
      <c r="E261" s="347"/>
      <c r="F261" s="347"/>
      <c r="G261" s="347"/>
      <c r="H261" s="347"/>
      <c r="I261" s="42"/>
      <c r="J261" s="43"/>
    </row>
    <row r="262" spans="1:10">
      <c r="A262" s="65"/>
      <c r="B262" s="42"/>
      <c r="C262" s="42"/>
      <c r="D262" s="42"/>
      <c r="E262" s="42"/>
      <c r="F262" s="42"/>
      <c r="G262" s="42"/>
      <c r="H262" s="42"/>
      <c r="I262" s="42"/>
      <c r="J262" s="43"/>
    </row>
    <row r="263" spans="1:10">
      <c r="A263" s="65"/>
      <c r="B263" s="42"/>
      <c r="C263" s="42"/>
      <c r="D263" s="42"/>
      <c r="E263" s="42"/>
      <c r="F263" s="42"/>
      <c r="G263" s="42"/>
      <c r="H263" s="42"/>
      <c r="I263" s="42"/>
      <c r="J263" s="43"/>
    </row>
    <row r="264" spans="1:10">
      <c r="A264" s="65"/>
      <c r="B264" s="42"/>
      <c r="C264" s="42"/>
      <c r="D264" s="42"/>
      <c r="E264" s="42"/>
      <c r="F264" s="42"/>
      <c r="G264" s="42"/>
      <c r="H264" s="42"/>
      <c r="I264" s="42"/>
      <c r="J264" s="43"/>
    </row>
    <row r="265" spans="1:10">
      <c r="A265" s="65"/>
      <c r="B265" s="42"/>
      <c r="C265" s="42"/>
      <c r="D265" s="42"/>
      <c r="E265" s="42"/>
      <c r="F265" s="42"/>
      <c r="G265" s="42"/>
      <c r="H265" s="42"/>
      <c r="I265" s="42"/>
      <c r="J265" s="43"/>
    </row>
    <row r="266" spans="1:10">
      <c r="A266" s="65"/>
      <c r="B266" s="42"/>
      <c r="C266" s="42"/>
      <c r="D266" s="42"/>
      <c r="E266" s="42"/>
      <c r="F266" s="42"/>
      <c r="G266" s="42"/>
      <c r="H266" s="42"/>
      <c r="I266" s="42"/>
      <c r="J266" s="43"/>
    </row>
    <row r="267" spans="1:10">
      <c r="A267" s="65"/>
      <c r="B267" s="42"/>
      <c r="C267" s="42"/>
      <c r="D267" s="42"/>
      <c r="E267" s="42"/>
      <c r="F267" s="42"/>
      <c r="G267" s="42"/>
      <c r="H267" s="42"/>
      <c r="I267" s="42"/>
      <c r="J267" s="43"/>
    </row>
    <row r="268" spans="1:10">
      <c r="A268" s="65"/>
      <c r="B268" s="42"/>
      <c r="C268" s="42"/>
      <c r="D268" s="42"/>
      <c r="E268" s="42"/>
      <c r="F268" s="42"/>
      <c r="G268" s="42"/>
      <c r="H268" s="42"/>
      <c r="I268" s="42"/>
      <c r="J268" s="43"/>
    </row>
    <row r="269" spans="1:10" ht="16.149999999999999" customHeight="1" thickBot="1">
      <c r="A269" s="73"/>
      <c r="B269" s="74"/>
      <c r="C269" s="74"/>
      <c r="D269" s="74"/>
      <c r="E269" s="74"/>
      <c r="F269" s="74"/>
      <c r="G269" s="74"/>
      <c r="H269" s="74"/>
      <c r="I269" s="74"/>
      <c r="J269" s="75"/>
    </row>
    <row r="270" spans="1:10" ht="7.9" customHeight="1"/>
  </sheetData>
  <sheetProtection password="89E8" sheet="1" objects="1" scenarios="1" selectLockedCells="1"/>
  <mergeCells count="65">
    <mergeCell ref="C6:D6"/>
    <mergeCell ref="B5:B6"/>
    <mergeCell ref="E5:E6"/>
    <mergeCell ref="G5:G6"/>
    <mergeCell ref="I5:I6"/>
    <mergeCell ref="C5:D5"/>
    <mergeCell ref="B7:I16"/>
    <mergeCell ref="B29:J29"/>
    <mergeCell ref="B32:J32"/>
    <mergeCell ref="C45:I47"/>
    <mergeCell ref="I214:J214"/>
    <mergeCell ref="C112:D113"/>
    <mergeCell ref="A105:J105"/>
    <mergeCell ref="B106:H106"/>
    <mergeCell ref="I106:J106"/>
    <mergeCell ref="I183:I184"/>
    <mergeCell ref="G182:I182"/>
    <mergeCell ref="G107:J107"/>
    <mergeCell ref="B109:G109"/>
    <mergeCell ref="B132:I132"/>
    <mergeCell ref="G58:J58"/>
    <mergeCell ref="B22:J22"/>
    <mergeCell ref="A2:J2"/>
    <mergeCell ref="B4:E4"/>
    <mergeCell ref="G4:J4"/>
    <mergeCell ref="B3:H3"/>
    <mergeCell ref="I3:J3"/>
    <mergeCell ref="B215:E215"/>
    <mergeCell ref="G215:J215"/>
    <mergeCell ref="C127:D127"/>
    <mergeCell ref="G165:J165"/>
    <mergeCell ref="C168:H169"/>
    <mergeCell ref="G183:G184"/>
    <mergeCell ref="I195:I197"/>
    <mergeCell ref="I188:I189"/>
    <mergeCell ref="A213:J213"/>
    <mergeCell ref="B214:H214"/>
    <mergeCell ref="B180:I180"/>
    <mergeCell ref="B199:F199"/>
    <mergeCell ref="E182:E184"/>
    <mergeCell ref="D182:D184"/>
    <mergeCell ref="B182:C185"/>
    <mergeCell ref="F182:F184"/>
    <mergeCell ref="F23:I23"/>
    <mergeCell ref="F33:I33"/>
    <mergeCell ref="A163:J163"/>
    <mergeCell ref="B164:H164"/>
    <mergeCell ref="I164:J164"/>
    <mergeCell ref="B24:I24"/>
    <mergeCell ref="A56:J56"/>
    <mergeCell ref="I57:J57"/>
    <mergeCell ref="B57:H57"/>
    <mergeCell ref="B58:E58"/>
    <mergeCell ref="C59:D59"/>
    <mergeCell ref="B82:E82"/>
    <mergeCell ref="E96:F96"/>
    <mergeCell ref="B189:C189"/>
    <mergeCell ref="H183:H184"/>
    <mergeCell ref="I190:I192"/>
    <mergeCell ref="B107:E107"/>
    <mergeCell ref="B26:E27"/>
    <mergeCell ref="B39:D41"/>
    <mergeCell ref="A59:B59"/>
    <mergeCell ref="E74:G74"/>
    <mergeCell ref="B165:E165"/>
  </mergeCells>
  <phoneticPr fontId="3"/>
  <conditionalFormatting sqref="G76">
    <cfRule type="cellIs" dxfId="1" priority="4" stopIfTrue="1" operator="notEqual">
      <formula>$E$74="表2の水"</formula>
    </cfRule>
  </conditionalFormatting>
  <dataValidations count="2">
    <dataValidation type="list" allowBlank="1" showInputMessage="1" showErrorMessage="1" sqref="G75:H75">
      <formula1>"選択してください,実調理試験,疑似調理試験"</formula1>
    </dataValidation>
    <dataValidation type="list" allowBlank="1" showInputMessage="1" showErrorMessage="1" sqref="E74:G74">
      <formula1>"選択してください,表1の食材,表2の水"</formula1>
    </dataValidation>
  </dataValidations>
  <pageMargins left="0.78740157480314965" right="0.51181102362204722" top="0.78740157480314965" bottom="0.39370078740157483" header="0.19685039370078741" footer="0.19685039370078741"/>
  <pageSetup paperSize="9" orientation="portrait" r:id="rId1"/>
  <rowBreaks count="5" manualBreakCount="5">
    <brk id="54" max="16383" man="1"/>
    <brk id="103" max="16383" man="1"/>
    <brk id="161" max="16383" man="1"/>
    <brk id="211" max="16383" man="1"/>
    <brk id="270" max="16383" man="1"/>
  </rowBreaks>
  <drawing r:id="rId2"/>
  <legacyDrawing r:id="rId3"/>
  <oleObjects>
    <mc:AlternateContent xmlns:mc="http://schemas.openxmlformats.org/markup-compatibility/2006">
      <mc:Choice Requires="x14">
        <oleObject progId="Excel.Sheet.8" shapeId="14502" r:id="rId4">
          <objectPr defaultSize="0" autoPict="0" r:id="rId5">
            <anchor moveWithCells="1" sizeWithCells="1">
              <from>
                <xdr:col>1</xdr:col>
                <xdr:colOff>466725</xdr:colOff>
                <xdr:row>133</xdr:row>
                <xdr:rowOff>19050</xdr:rowOff>
              </from>
              <to>
                <xdr:col>9</xdr:col>
                <xdr:colOff>28575</xdr:colOff>
                <xdr:row>152</xdr:row>
                <xdr:rowOff>142875</xdr:rowOff>
              </to>
            </anchor>
          </objectPr>
        </oleObject>
      </mc:Choice>
      <mc:Fallback>
        <oleObject progId="Excel.Sheet.8" shapeId="14502"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55"/>
  <sheetViews>
    <sheetView view="pageBreakPreview" zoomScaleNormal="100" zoomScaleSheetLayoutView="100" workbookViewId="0">
      <selection activeCell="H24" sqref="H24"/>
    </sheetView>
  </sheetViews>
  <sheetFormatPr defaultRowHeight="13.5"/>
  <cols>
    <col min="1" max="1" width="10.5" style="190" customWidth="1"/>
    <col min="2" max="3" width="9.125" style="190" customWidth="1"/>
    <col min="4" max="4" width="10.875" style="190" customWidth="1"/>
    <col min="5" max="5" width="7.625" style="190" customWidth="1"/>
    <col min="6" max="6" width="9.125" style="190" customWidth="1"/>
    <col min="7" max="8" width="8.25" style="190" customWidth="1"/>
    <col min="9" max="9" width="7.625" style="190" customWidth="1"/>
    <col min="10" max="10" width="8.625" style="190" customWidth="1"/>
    <col min="11" max="11" width="5.625" style="190" customWidth="1"/>
    <col min="12" max="12" width="11.5" style="190" hidden="1" customWidth="1"/>
    <col min="13" max="13" width="6.75" style="190" hidden="1" customWidth="1"/>
    <col min="14" max="16384" width="9" style="190"/>
  </cols>
  <sheetData>
    <row r="1" spans="1:18" ht="15" customHeight="1" thickBot="1"/>
    <row r="2" spans="1:18" s="33" customFormat="1" ht="19.5" customHeight="1" thickTop="1" thickBot="1">
      <c r="A2" s="371" t="str">
        <f>+表紙!A2</f>
        <v>業務用厨房熱機器等性能測定結果　【電気機器】</v>
      </c>
      <c r="B2" s="372"/>
      <c r="C2" s="372"/>
      <c r="D2" s="372"/>
      <c r="E2" s="372"/>
      <c r="F2" s="372"/>
      <c r="G2" s="372"/>
      <c r="H2" s="372"/>
      <c r="I2" s="372"/>
      <c r="J2" s="373"/>
    </row>
    <row r="3" spans="1:18" s="33" customFormat="1" ht="28.5" customHeight="1" thickTop="1">
      <c r="A3" s="34" t="s">
        <v>266</v>
      </c>
      <c r="B3" s="476" t="str">
        <f>+表紙!B3&amp;"　　（　５．消費電力量　）"</f>
        <v>回転釜、固定釜(選択してください)　　（　５．消費電力量　）</v>
      </c>
      <c r="C3" s="553"/>
      <c r="D3" s="553"/>
      <c r="E3" s="553"/>
      <c r="F3" s="553"/>
      <c r="G3" s="553"/>
      <c r="H3" s="553"/>
      <c r="I3" s="499" t="str">
        <f>IF(表紙!$C$12="選択してください","",表紙!$C$12)</f>
        <v/>
      </c>
      <c r="J3" s="500"/>
    </row>
    <row r="4" spans="1:18" s="33" customFormat="1" ht="20.100000000000001" customHeight="1" thickBot="1">
      <c r="A4" s="11" t="s">
        <v>2</v>
      </c>
      <c r="B4" s="479" t="str">
        <f>'2.熱効率'!$B$4</f>
        <v/>
      </c>
      <c r="C4" s="479"/>
      <c r="D4" s="480"/>
      <c r="E4" s="481"/>
      <c r="F4" s="35" t="s">
        <v>3</v>
      </c>
      <c r="G4" s="482" t="str">
        <f>'2.熱効率'!$G$4</f>
        <v/>
      </c>
      <c r="H4" s="483"/>
      <c r="I4" s="483"/>
      <c r="J4" s="484"/>
    </row>
    <row r="5" spans="1:18" s="33" customFormat="1" ht="15" customHeight="1">
      <c r="A5" s="37"/>
      <c r="B5" s="38"/>
      <c r="C5" s="38"/>
      <c r="D5" s="38"/>
      <c r="E5" s="38"/>
      <c r="F5" s="38"/>
      <c r="G5" s="38"/>
      <c r="H5" s="38"/>
      <c r="I5" s="38"/>
      <c r="J5" s="39"/>
    </row>
    <row r="6" spans="1:18" s="33" customFormat="1" ht="22.5" customHeight="1">
      <c r="A6" s="40"/>
      <c r="B6" s="191" t="s">
        <v>36</v>
      </c>
      <c r="C6" s="42"/>
      <c r="D6" s="42"/>
      <c r="E6" s="42"/>
      <c r="F6" s="42"/>
      <c r="G6" s="42"/>
      <c r="H6" s="42"/>
      <c r="I6" s="42"/>
      <c r="J6" s="43"/>
    </row>
    <row r="7" spans="1:18" s="33" customFormat="1" ht="15" customHeight="1">
      <c r="A7" s="40"/>
      <c r="B7" s="191"/>
      <c r="C7" s="42" t="s">
        <v>35</v>
      </c>
      <c r="D7" s="42"/>
      <c r="E7" s="42"/>
      <c r="F7" s="42"/>
      <c r="G7" s="42"/>
      <c r="H7" s="42"/>
      <c r="I7" s="42"/>
      <c r="J7" s="43"/>
    </row>
    <row r="8" spans="1:18" s="33" customFormat="1" ht="22.5" customHeight="1">
      <c r="A8" s="40"/>
      <c r="B8" s="191" t="s">
        <v>37</v>
      </c>
      <c r="C8" s="42"/>
      <c r="D8" s="42"/>
      <c r="E8" s="42"/>
      <c r="F8" s="42"/>
      <c r="G8" s="42"/>
      <c r="H8" s="42"/>
      <c r="I8" s="42"/>
      <c r="J8" s="43"/>
    </row>
    <row r="9" spans="1:18" s="42" customFormat="1" ht="18.75" customHeight="1">
      <c r="A9" s="40"/>
      <c r="C9" s="192"/>
      <c r="D9" s="44"/>
      <c r="E9" s="44"/>
      <c r="F9" s="44"/>
      <c r="G9" s="44"/>
      <c r="H9" s="44"/>
      <c r="I9" s="44"/>
      <c r="J9" s="43"/>
    </row>
    <row r="10" spans="1:18" s="42" customFormat="1" ht="6" customHeight="1" thickBot="1">
      <c r="A10" s="40"/>
      <c r="D10" s="341"/>
      <c r="E10" s="341"/>
      <c r="F10" s="341"/>
      <c r="G10" s="341"/>
      <c r="H10" s="341"/>
      <c r="I10" s="341"/>
      <c r="J10" s="43"/>
    </row>
    <row r="11" spans="1:18" s="33" customFormat="1" ht="17.25" customHeight="1" thickBot="1">
      <c r="A11" s="40"/>
      <c r="B11" s="193"/>
      <c r="C11" s="80" t="s">
        <v>111</v>
      </c>
      <c r="D11" s="194"/>
      <c r="E11" s="80"/>
      <c r="F11" s="88" t="s">
        <v>110</v>
      </c>
      <c r="G11" s="195" t="str">
        <f>IF(+'4.調理能力'!G98&lt;&gt;"",+'4.調理能力'!G98,"")</f>
        <v/>
      </c>
      <c r="H11" s="50" t="s">
        <v>38</v>
      </c>
      <c r="I11" s="50" t="s">
        <v>71</v>
      </c>
      <c r="J11" s="115"/>
      <c r="L11" s="84"/>
      <c r="M11" s="42"/>
      <c r="N11" s="42"/>
      <c r="O11" s="88"/>
      <c r="P11" s="196"/>
      <c r="Q11" s="42"/>
      <c r="R11" s="86"/>
    </row>
    <row r="12" spans="1:18" s="33" customFormat="1" ht="7.5" customHeight="1" thickBot="1">
      <c r="A12" s="40"/>
      <c r="B12" s="193"/>
      <c r="C12" s="80"/>
      <c r="D12" s="194"/>
      <c r="E12" s="80"/>
      <c r="F12" s="88"/>
      <c r="G12" s="197"/>
      <c r="H12" s="50"/>
      <c r="I12" s="50"/>
      <c r="J12" s="115"/>
      <c r="L12" s="84"/>
      <c r="M12" s="42"/>
      <c r="N12" s="42"/>
      <c r="O12" s="88"/>
      <c r="P12" s="196"/>
      <c r="Q12" s="42"/>
      <c r="R12" s="86"/>
    </row>
    <row r="13" spans="1:18" s="33" customFormat="1" ht="30" customHeight="1" thickBot="1">
      <c r="A13" s="40"/>
      <c r="B13" s="42"/>
      <c r="C13" s="42" t="s">
        <v>249</v>
      </c>
      <c r="D13" s="347"/>
      <c r="E13" s="46"/>
      <c r="F13" s="342" t="s">
        <v>250</v>
      </c>
      <c r="G13" s="198" t="str">
        <f>IF(G11&lt;&gt;"",+G11,"")</f>
        <v/>
      </c>
      <c r="H13" s="50" t="s">
        <v>38</v>
      </c>
      <c r="I13" s="50" t="s">
        <v>71</v>
      </c>
      <c r="J13" s="43"/>
      <c r="M13" s="42"/>
      <c r="N13" s="42"/>
      <c r="O13" s="42"/>
      <c r="P13" s="42"/>
      <c r="Q13" s="42"/>
      <c r="R13" s="42"/>
    </row>
    <row r="14" spans="1:18" s="33" customFormat="1" ht="15" customHeight="1">
      <c r="A14" s="40"/>
      <c r="B14" s="42"/>
      <c r="C14" s="42"/>
      <c r="D14" s="347"/>
      <c r="E14" s="46"/>
      <c r="F14" s="342"/>
      <c r="G14" s="85"/>
      <c r="H14" s="42"/>
      <c r="I14" s="42"/>
      <c r="J14" s="43"/>
      <c r="M14" s="42"/>
      <c r="N14" s="42"/>
      <c r="O14" s="42"/>
      <c r="P14" s="42"/>
      <c r="Q14" s="42"/>
      <c r="R14" s="42"/>
    </row>
    <row r="15" spans="1:18" ht="22.5" customHeight="1">
      <c r="A15" s="199"/>
      <c r="B15" s="191" t="s">
        <v>56</v>
      </c>
      <c r="C15" s="42"/>
      <c r="D15" s="42"/>
      <c r="E15" s="42"/>
      <c r="F15" s="200"/>
      <c r="G15" s="42"/>
      <c r="H15" s="42"/>
      <c r="I15" s="86"/>
      <c r="J15" s="201"/>
    </row>
    <row r="16" spans="1:18" ht="15" customHeight="1">
      <c r="A16" s="199"/>
      <c r="B16" s="202"/>
      <c r="C16" s="42" t="s">
        <v>35</v>
      </c>
      <c r="D16" s="42"/>
      <c r="E16" s="42"/>
      <c r="F16" s="97"/>
      <c r="G16" s="42"/>
      <c r="H16" s="42"/>
      <c r="I16" s="42"/>
      <c r="J16" s="201"/>
    </row>
    <row r="17" spans="1:10" ht="15" customHeight="1">
      <c r="A17" s="199"/>
      <c r="B17" s="42"/>
      <c r="C17" s="42"/>
      <c r="D17" s="42"/>
      <c r="E17" s="42"/>
      <c r="F17" s="42"/>
      <c r="G17" s="203"/>
      <c r="H17" s="46"/>
      <c r="I17" s="86"/>
      <c r="J17" s="201"/>
    </row>
    <row r="18" spans="1:10" ht="22.5" customHeight="1">
      <c r="A18" s="199"/>
      <c r="B18" s="191" t="s">
        <v>219</v>
      </c>
      <c r="C18" s="191"/>
      <c r="D18" s="191"/>
      <c r="E18" s="191"/>
      <c r="F18" s="191"/>
      <c r="G18" s="203"/>
      <c r="H18" s="46"/>
      <c r="I18" s="86"/>
      <c r="J18" s="201"/>
    </row>
    <row r="19" spans="1:10" ht="15" customHeight="1">
      <c r="A19" s="199"/>
      <c r="B19" s="42"/>
      <c r="C19" s="42" t="s">
        <v>119</v>
      </c>
      <c r="D19" s="42"/>
      <c r="E19" s="42"/>
      <c r="F19" s="42"/>
      <c r="G19" s="42"/>
      <c r="H19" s="42"/>
      <c r="I19" s="42"/>
      <c r="J19" s="201"/>
    </row>
    <row r="20" spans="1:10">
      <c r="A20" s="199"/>
      <c r="B20" s="42"/>
      <c r="C20" s="42"/>
      <c r="D20" s="42"/>
      <c r="E20" s="42"/>
      <c r="F20" s="42"/>
      <c r="G20" s="42"/>
      <c r="H20" s="42"/>
      <c r="I20" s="42"/>
      <c r="J20" s="201"/>
    </row>
    <row r="21" spans="1:10" ht="18.75" customHeight="1">
      <c r="A21" s="199"/>
      <c r="B21" s="42"/>
      <c r="C21" s="192"/>
      <c r="D21" s="42"/>
      <c r="E21" s="42"/>
      <c r="F21" s="42"/>
      <c r="G21" s="42"/>
      <c r="H21" s="42"/>
      <c r="I21" s="42"/>
      <c r="J21" s="201"/>
    </row>
    <row r="22" spans="1:10" ht="7.5" customHeight="1">
      <c r="A22" s="199"/>
      <c r="B22" s="42"/>
      <c r="C22" s="192"/>
      <c r="D22" s="42"/>
      <c r="E22" s="42"/>
      <c r="F22" s="42"/>
      <c r="G22" s="42"/>
      <c r="H22" s="42"/>
      <c r="I22" s="42"/>
      <c r="J22" s="201"/>
    </row>
    <row r="23" spans="1:10" ht="17.25" customHeight="1">
      <c r="A23" s="199"/>
      <c r="B23" s="202"/>
      <c r="C23" s="84" t="s">
        <v>251</v>
      </c>
      <c r="D23" s="42"/>
      <c r="E23" s="202"/>
      <c r="F23" s="202"/>
      <c r="G23" s="88" t="s">
        <v>252</v>
      </c>
      <c r="H23" s="204" t="str">
        <f>$G$13</f>
        <v/>
      </c>
      <c r="I23" s="205" t="s">
        <v>38</v>
      </c>
      <c r="J23" s="206" t="s">
        <v>71</v>
      </c>
    </row>
    <row r="24" spans="1:10" ht="17.25" customHeight="1">
      <c r="A24" s="199"/>
      <c r="B24" s="202"/>
      <c r="C24" s="552" t="s">
        <v>255</v>
      </c>
      <c r="D24" s="552"/>
      <c r="E24" s="552"/>
      <c r="F24" s="552"/>
      <c r="G24" s="88" t="s">
        <v>256</v>
      </c>
      <c r="H24" s="4">
        <v>1</v>
      </c>
      <c r="I24" s="244" t="s">
        <v>39</v>
      </c>
      <c r="J24" s="207"/>
    </row>
    <row r="25" spans="1:10" ht="7.5" customHeight="1" thickBot="1">
      <c r="A25" s="199"/>
      <c r="B25" s="42"/>
      <c r="C25" s="550"/>
      <c r="D25" s="551"/>
      <c r="E25" s="551"/>
      <c r="F25" s="42"/>
      <c r="G25" s="42"/>
      <c r="H25" s="50"/>
      <c r="I25" s="244"/>
      <c r="J25" s="207"/>
    </row>
    <row r="26" spans="1:10" ht="30" customHeight="1" thickBot="1">
      <c r="A26" s="199"/>
      <c r="B26" s="57"/>
      <c r="C26" s="42" t="s">
        <v>254</v>
      </c>
      <c r="D26" s="208"/>
      <c r="E26" s="208"/>
      <c r="F26" s="202"/>
      <c r="G26" s="342" t="s">
        <v>253</v>
      </c>
      <c r="H26" s="209" t="str">
        <f>IF(COUNTBLANK(H23:H24)=0,H23*H24,"")</f>
        <v/>
      </c>
      <c r="I26" s="60" t="s">
        <v>40</v>
      </c>
      <c r="J26" s="206" t="s">
        <v>71</v>
      </c>
    </row>
    <row r="27" spans="1:10" ht="13.5" customHeight="1">
      <c r="A27" s="199"/>
      <c r="B27" s="42"/>
      <c r="C27" s="15"/>
      <c r="D27" s="210"/>
      <c r="E27" s="77"/>
      <c r="F27" s="42"/>
      <c r="G27" s="42"/>
      <c r="H27" s="42"/>
      <c r="I27" s="42"/>
      <c r="J27" s="201"/>
    </row>
    <row r="28" spans="1:10" ht="15" customHeight="1">
      <c r="A28" s="199"/>
      <c r="B28" s="42"/>
      <c r="C28" s="15"/>
      <c r="D28" s="210"/>
      <c r="E28" s="77"/>
      <c r="F28" s="42"/>
      <c r="G28" s="42"/>
      <c r="H28" s="42"/>
      <c r="I28" s="42"/>
      <c r="J28" s="201"/>
    </row>
    <row r="29" spans="1:10" ht="15" customHeight="1">
      <c r="A29" s="199"/>
      <c r="B29" s="42"/>
      <c r="C29" s="15"/>
      <c r="D29" s="210"/>
      <c r="E29" s="77"/>
      <c r="F29" s="42"/>
      <c r="G29" s="42"/>
      <c r="H29" s="42"/>
      <c r="I29" s="42"/>
      <c r="J29" s="201"/>
    </row>
    <row r="30" spans="1:10" ht="15" customHeight="1">
      <c r="A30" s="199"/>
      <c r="B30" s="42"/>
      <c r="C30" s="15"/>
      <c r="D30" s="210"/>
      <c r="E30" s="77"/>
      <c r="F30" s="42"/>
      <c r="G30" s="42"/>
      <c r="H30" s="42"/>
      <c r="I30" s="42"/>
      <c r="J30" s="201"/>
    </row>
    <row r="31" spans="1:10" ht="15" customHeight="1">
      <c r="A31" s="199"/>
      <c r="B31" s="42"/>
      <c r="C31" s="15"/>
      <c r="D31" s="210"/>
      <c r="E31" s="77"/>
      <c r="F31" s="42"/>
      <c r="G31" s="42"/>
      <c r="H31" s="42"/>
      <c r="I31" s="42"/>
      <c r="J31" s="201"/>
    </row>
    <row r="32" spans="1:10" ht="15" customHeight="1">
      <c r="A32" s="199"/>
      <c r="B32" s="42"/>
      <c r="C32" s="15"/>
      <c r="D32" s="210"/>
      <c r="E32" s="77"/>
      <c r="F32" s="42"/>
      <c r="G32" s="42"/>
      <c r="H32" s="42"/>
      <c r="I32" s="42"/>
      <c r="J32" s="201"/>
    </row>
    <row r="33" spans="1:10" ht="15" customHeight="1">
      <c r="A33" s="199"/>
      <c r="B33" s="42"/>
      <c r="C33" s="15"/>
      <c r="D33" s="210"/>
      <c r="E33" s="77"/>
      <c r="F33" s="42"/>
      <c r="G33" s="42"/>
      <c r="H33" s="42"/>
      <c r="I33" s="42"/>
      <c r="J33" s="201"/>
    </row>
    <row r="34" spans="1:10" ht="15" customHeight="1">
      <c r="A34" s="199"/>
      <c r="B34" s="42"/>
      <c r="C34" s="15"/>
      <c r="D34" s="210"/>
      <c r="E34" s="77"/>
      <c r="F34" s="42"/>
      <c r="G34" s="42"/>
      <c r="H34" s="42"/>
      <c r="I34" s="42"/>
      <c r="J34" s="201"/>
    </row>
    <row r="35" spans="1:10" ht="15" customHeight="1">
      <c r="A35" s="199"/>
      <c r="B35" s="42"/>
      <c r="C35" s="15"/>
      <c r="D35" s="210"/>
      <c r="E35" s="77"/>
      <c r="F35" s="42"/>
      <c r="G35" s="42"/>
      <c r="H35" s="42"/>
      <c r="I35" s="42"/>
      <c r="J35" s="201"/>
    </row>
    <row r="36" spans="1:10" ht="15" customHeight="1">
      <c r="A36" s="199"/>
      <c r="B36" s="42"/>
      <c r="C36" s="15"/>
      <c r="D36" s="210"/>
      <c r="E36" s="77"/>
      <c r="F36" s="42"/>
      <c r="G36" s="42"/>
      <c r="H36" s="42"/>
      <c r="I36" s="42"/>
      <c r="J36" s="201"/>
    </row>
    <row r="37" spans="1:10" ht="15" customHeight="1">
      <c r="A37" s="199"/>
      <c r="B37" s="42"/>
      <c r="C37" s="15"/>
      <c r="D37" s="210"/>
      <c r="E37" s="77"/>
      <c r="F37" s="42"/>
      <c r="G37" s="42"/>
      <c r="H37" s="42"/>
      <c r="I37" s="42"/>
      <c r="J37" s="201"/>
    </row>
    <row r="38" spans="1:10" ht="15" customHeight="1">
      <c r="A38" s="199"/>
      <c r="B38" s="42"/>
      <c r="C38" s="15"/>
      <c r="D38" s="210"/>
      <c r="E38" s="77"/>
      <c r="F38" s="42"/>
      <c r="G38" s="42"/>
      <c r="H38" s="42"/>
      <c r="I38" s="42"/>
      <c r="J38" s="201"/>
    </row>
    <row r="39" spans="1:10" ht="15" customHeight="1">
      <c r="A39" s="199"/>
      <c r="B39" s="42"/>
      <c r="C39" s="15"/>
      <c r="D39" s="210"/>
      <c r="E39" s="77"/>
      <c r="F39" s="42"/>
      <c r="G39" s="42"/>
      <c r="H39" s="42"/>
      <c r="I39" s="42"/>
      <c r="J39" s="201"/>
    </row>
    <row r="40" spans="1:10" ht="15" customHeight="1">
      <c r="A40" s="199"/>
      <c r="B40" s="42"/>
      <c r="C40" s="15"/>
      <c r="D40" s="210"/>
      <c r="E40" s="77"/>
      <c r="F40" s="42"/>
      <c r="G40" s="42"/>
      <c r="H40" s="42"/>
      <c r="I40" s="42"/>
      <c r="J40" s="201"/>
    </row>
    <row r="41" spans="1:10" ht="15" customHeight="1">
      <c r="A41" s="199"/>
      <c r="B41" s="42"/>
      <c r="C41" s="15"/>
      <c r="D41" s="210"/>
      <c r="E41" s="77"/>
      <c r="F41" s="42"/>
      <c r="G41" s="42"/>
      <c r="H41" s="42"/>
      <c r="I41" s="42"/>
      <c r="J41" s="201"/>
    </row>
    <row r="42" spans="1:10" ht="15" customHeight="1">
      <c r="A42" s="199"/>
      <c r="B42" s="42"/>
      <c r="C42" s="15"/>
      <c r="D42" s="210"/>
      <c r="E42" s="77"/>
      <c r="F42" s="42"/>
      <c r="G42" s="42"/>
      <c r="H42" s="42"/>
      <c r="I42" s="42"/>
      <c r="J42" s="201"/>
    </row>
    <row r="43" spans="1:10" ht="15" customHeight="1">
      <c r="A43" s="199"/>
      <c r="B43" s="42"/>
      <c r="C43" s="15"/>
      <c r="D43" s="210"/>
      <c r="E43" s="77"/>
      <c r="F43" s="42"/>
      <c r="G43" s="42"/>
      <c r="H43" s="42"/>
      <c r="I43" s="42"/>
      <c r="J43" s="201"/>
    </row>
    <row r="44" spans="1:10" ht="15" customHeight="1">
      <c r="A44" s="199"/>
      <c r="B44" s="42"/>
      <c r="C44" s="15"/>
      <c r="D44" s="210"/>
      <c r="E44" s="77"/>
      <c r="F44" s="42"/>
      <c r="G44" s="42"/>
      <c r="H44" s="42"/>
      <c r="I44" s="42"/>
      <c r="J44" s="201"/>
    </row>
    <row r="45" spans="1:10" ht="15" customHeight="1">
      <c r="A45" s="199"/>
      <c r="B45" s="42"/>
      <c r="C45" s="15"/>
      <c r="D45" s="210"/>
      <c r="E45" s="77"/>
      <c r="F45" s="42"/>
      <c r="G45" s="42"/>
      <c r="H45" s="42"/>
      <c r="I45" s="42"/>
      <c r="J45" s="201"/>
    </row>
    <row r="46" spans="1:10" ht="15" customHeight="1">
      <c r="A46" s="199"/>
      <c r="B46" s="42"/>
      <c r="C46" s="15"/>
      <c r="D46" s="210"/>
      <c r="E46" s="77"/>
      <c r="F46" s="42"/>
      <c r="G46" s="42"/>
      <c r="H46" s="42"/>
      <c r="I46" s="42"/>
      <c r="J46" s="201"/>
    </row>
    <row r="47" spans="1:10" ht="15" customHeight="1">
      <c r="A47" s="199"/>
      <c r="B47" s="42"/>
      <c r="C47" s="15"/>
      <c r="D47" s="210"/>
      <c r="E47" s="77"/>
      <c r="F47" s="42"/>
      <c r="G47" s="42"/>
      <c r="H47" s="86"/>
      <c r="I47" s="42"/>
      <c r="J47" s="201"/>
    </row>
    <row r="48" spans="1:10" ht="15" customHeight="1">
      <c r="A48" s="199"/>
      <c r="B48" s="202"/>
      <c r="C48" s="202"/>
      <c r="D48" s="202"/>
      <c r="E48" s="202"/>
      <c r="F48" s="202"/>
      <c r="G48" s="202"/>
      <c r="H48" s="202"/>
      <c r="I48" s="202"/>
      <c r="J48" s="201"/>
    </row>
    <row r="49" spans="1:12" s="202" customFormat="1" ht="16.149999999999999" customHeight="1" thickBot="1">
      <c r="A49" s="211"/>
      <c r="B49" s="212"/>
      <c r="C49" s="212"/>
      <c r="D49" s="212"/>
      <c r="E49" s="212"/>
      <c r="F49" s="212"/>
      <c r="G49" s="212"/>
      <c r="H49" s="212"/>
      <c r="I49" s="212"/>
      <c r="J49" s="213"/>
    </row>
    <row r="50" spans="1:12" s="202" customFormat="1" ht="8.4499999999999993" customHeight="1"/>
    <row r="51" spans="1:12" s="202" customFormat="1" ht="15" customHeight="1"/>
    <row r="52" spans="1:12" ht="15" customHeight="1">
      <c r="A52" s="202"/>
      <c r="B52" s="202"/>
      <c r="C52" s="202"/>
      <c r="D52" s="202"/>
      <c r="E52" s="202"/>
      <c r="F52" s="202"/>
      <c r="G52" s="202"/>
      <c r="H52" s="202"/>
      <c r="I52" s="202"/>
      <c r="J52" s="202"/>
      <c r="K52" s="202"/>
      <c r="L52" s="202"/>
    </row>
    <row r="53" spans="1:12" ht="15" customHeight="1">
      <c r="A53" s="202"/>
      <c r="B53" s="202"/>
      <c r="C53" s="202"/>
      <c r="D53" s="202"/>
      <c r="E53" s="202"/>
      <c r="F53" s="202"/>
      <c r="G53" s="202"/>
      <c r="H53" s="202"/>
      <c r="I53" s="202"/>
      <c r="J53" s="202"/>
      <c r="K53" s="202"/>
      <c r="L53" s="202"/>
    </row>
    <row r="54" spans="1:12">
      <c r="J54" s="202"/>
      <c r="K54" s="202"/>
      <c r="L54" s="202"/>
    </row>
    <row r="55" spans="1:12">
      <c r="J55" s="202"/>
      <c r="K55" s="202"/>
      <c r="L55" s="202"/>
    </row>
  </sheetData>
  <sheetProtection password="89E8" sheet="1" objects="1" scenarios="1" selectLockedCells="1"/>
  <mergeCells count="7">
    <mergeCell ref="C25:E25"/>
    <mergeCell ref="C24:F24"/>
    <mergeCell ref="A2:J2"/>
    <mergeCell ref="B3:H3"/>
    <mergeCell ref="B4:E4"/>
    <mergeCell ref="G4:J4"/>
    <mergeCell ref="I3:J3"/>
  </mergeCells>
  <phoneticPr fontId="3"/>
  <conditionalFormatting sqref="H24">
    <cfRule type="expression" dxfId="0" priority="1" stopIfTrue="1">
      <formula>$H$24&lt;&gt;1</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1.定格消費電力</vt:lpstr>
      <vt:lpstr>2.熱効率</vt:lpstr>
      <vt:lpstr>3.立上り性能</vt:lpstr>
      <vt:lpstr>4.調理能力</vt:lpstr>
      <vt:lpstr>5.消費電力量 </vt:lpstr>
      <vt:lpstr>'1.定格消費電力'!Print_Area</vt:lpstr>
      <vt:lpstr>'2.熱効率'!Print_Area</vt:lpstr>
      <vt:lpstr>'3.立上り性能'!Print_Area</vt:lpstr>
      <vt:lpstr>'4.調理能力'!Print_Area</vt:lpstr>
      <vt:lpstr>'5.消費電力量 '!Print_Area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2016-02-10T13:06:31Z</dcterms:created>
  <dcterms:modified xsi:type="dcterms:W3CDTF">2017-02-28T03:09:30Z</dcterms:modified>
</cp:coreProperties>
</file>