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4385" yWindow="-15" windowWidth="14430" windowHeight="12495" tabRatio="704"/>
  </bookViews>
  <sheets>
    <sheet name="表紙" sheetId="10" r:id="rId1"/>
    <sheet name="1.定格消費電力" sheetId="13" r:id="rId2"/>
    <sheet name="2.熱効率" sheetId="1" r:id="rId3"/>
    <sheet name="3.立上り性能" sheetId="4" r:id="rId4"/>
    <sheet name="4.調理能力" sheetId="5" r:id="rId5"/>
    <sheet name="5.消費電力量" sheetId="6" r:id="rId6"/>
    <sheet name="7.均一性" sheetId="7" r:id="rId7"/>
  </sheets>
  <definedNames>
    <definedName name="_xlnm.Print_Area" localSheetId="1">'1.定格消費電力'!$A$2:$J$55</definedName>
    <definedName name="_xlnm.Print_Area" localSheetId="2">'2.熱効率'!$A$2:$J$51,'2.熱効率'!$A$54:$J$109</definedName>
    <definedName name="_xlnm.Print_Area" localSheetId="3">'3.立上り性能'!$A$2:$J$51</definedName>
    <definedName name="_xlnm.Print_Area" localSheetId="4">'4.調理能力'!$A$2:$J$48,'4.調理能力'!$A$51:$J$99,'4.調理能力'!$A$102:$J$157,'4.調理能力'!$A$160:$J$212,'4.調理能力'!$A$215:$J$271</definedName>
    <definedName name="_xlnm.Print_Area" localSheetId="5">'5.消費電力量'!$A$2:$J$48</definedName>
    <definedName name="_xlnm.Print_Area" localSheetId="6">'7.均一性'!$A$2:$J$53,'7.均一性'!$A$56:$J$106</definedName>
    <definedName name="_xlnm.Print_Area" localSheetId="0">表紙!$A$1:$J$50</definedName>
  </definedNames>
  <calcPr calcId="145621"/>
</workbook>
</file>

<file path=xl/calcChain.xml><?xml version="1.0" encoding="utf-8"?>
<calcChain xmlns="http://schemas.openxmlformats.org/spreadsheetml/2006/main">
  <c r="A2" i="7" l="1"/>
  <c r="A56" i="7" s="1"/>
  <c r="A2" i="6"/>
  <c r="A2" i="5"/>
  <c r="A51" i="5" s="1"/>
  <c r="A102" i="5" s="1"/>
  <c r="A160" i="5" s="1"/>
  <c r="A215" i="5" s="1"/>
  <c r="A2" i="4"/>
  <c r="A2" i="1"/>
  <c r="A54" i="1" s="1"/>
  <c r="A2" i="13"/>
  <c r="L32" i="10" l="1"/>
  <c r="I32" i="10"/>
  <c r="G72" i="1"/>
  <c r="F72" i="1"/>
  <c r="G74" i="1"/>
  <c r="B55" i="1"/>
  <c r="I3" i="13"/>
  <c r="E27" i="13" s="1"/>
  <c r="J15" i="10" s="1"/>
  <c r="G4" i="13"/>
  <c r="B4" i="13"/>
  <c r="I57" i="7"/>
  <c r="I3" i="7"/>
  <c r="B3" i="13"/>
  <c r="G25" i="13"/>
  <c r="B216" i="5"/>
  <c r="B161" i="5"/>
  <c r="B52" i="5"/>
  <c r="B103" i="5"/>
  <c r="B57" i="7"/>
  <c r="G4" i="7"/>
  <c r="G58" i="7"/>
  <c r="B4" i="7"/>
  <c r="B58" i="7" s="1"/>
  <c r="I81" i="7"/>
  <c r="G35" i="10"/>
  <c r="I77" i="7"/>
  <c r="J35" i="10"/>
  <c r="G79" i="7"/>
  <c r="G4" i="4"/>
  <c r="B4" i="4"/>
  <c r="G4" i="6"/>
  <c r="G4" i="5"/>
  <c r="G53" i="5" s="1"/>
  <c r="G217" i="5"/>
  <c r="G4" i="1"/>
  <c r="G56" i="1" s="1"/>
  <c r="B4" i="6"/>
  <c r="B4" i="5"/>
  <c r="B104" i="5" s="1"/>
  <c r="B4" i="1"/>
  <c r="B56" i="1" s="1"/>
  <c r="F20" i="4"/>
  <c r="G22" i="4"/>
  <c r="G20" i="10"/>
  <c r="F24" i="1"/>
  <c r="G26" i="1"/>
  <c r="I3" i="4"/>
  <c r="G200" i="5"/>
  <c r="G185" i="5" s="1"/>
  <c r="G187" i="5"/>
  <c r="F108" i="5"/>
  <c r="F121" i="5" s="1"/>
  <c r="F112" i="5"/>
  <c r="E73" i="5"/>
  <c r="E72" i="5"/>
  <c r="B72" i="5"/>
  <c r="I70" i="5"/>
  <c r="H70" i="5"/>
  <c r="B70" i="5"/>
  <c r="G20" i="4"/>
  <c r="G24" i="1"/>
  <c r="G37" i="10"/>
  <c r="H12" i="6"/>
  <c r="H14" i="6"/>
  <c r="G86" i="5"/>
  <c r="G22" i="10" s="1"/>
  <c r="I24" i="10" s="1"/>
  <c r="G78" i="5"/>
  <c r="G84" i="5"/>
  <c r="G24" i="10"/>
  <c r="G76" i="5"/>
  <c r="I191" i="5" s="1"/>
  <c r="I216" i="5"/>
  <c r="I161" i="5"/>
  <c r="I103" i="5"/>
  <c r="D196" i="5"/>
  <c r="D195" i="5"/>
  <c r="D194" i="5"/>
  <c r="D193" i="5"/>
  <c r="D192" i="5"/>
  <c r="D191" i="5"/>
  <c r="D190" i="5"/>
  <c r="D189" i="5"/>
  <c r="D188" i="5"/>
  <c r="D187" i="5"/>
  <c r="D186" i="5"/>
  <c r="D185" i="5"/>
  <c r="D184" i="5"/>
  <c r="G199" i="5"/>
  <c r="E124" i="5"/>
  <c r="I3" i="6"/>
  <c r="I52" i="5"/>
  <c r="I3" i="5"/>
  <c r="I3" i="1"/>
  <c r="I55" i="1" s="1"/>
  <c r="I79" i="7"/>
  <c r="G105" i="7"/>
  <c r="G104" i="5"/>
  <c r="G193" i="5"/>
  <c r="H25" i="6"/>
  <c r="H28" i="6"/>
  <c r="G32" i="10" s="1"/>
  <c r="G28" i="10"/>
  <c r="G24" i="4"/>
  <c r="G76" i="1"/>
  <c r="G18" i="10"/>
  <c r="G16" i="10"/>
  <c r="G28" i="1"/>
  <c r="R42" i="6"/>
  <c r="D27" i="13" l="1"/>
  <c r="G162" i="5"/>
  <c r="B53" i="5"/>
  <c r="B217" i="5"/>
  <c r="B162" i="5"/>
  <c r="G192" i="5"/>
  <c r="H192" i="5" s="1"/>
  <c r="I192" i="5" s="1"/>
  <c r="G189" i="5"/>
  <c r="H189" i="5" s="1"/>
  <c r="G184" i="5"/>
  <c r="H184" i="5" s="1"/>
  <c r="G190" i="5"/>
  <c r="H193" i="5"/>
  <c r="G194" i="5"/>
  <c r="H194" i="5" s="1"/>
  <c r="G191" i="5"/>
  <c r="H191" i="5" s="1"/>
  <c r="H195" i="5"/>
  <c r="G195" i="5"/>
  <c r="G196" i="5"/>
  <c r="H196" i="5" s="1"/>
  <c r="I196" i="5" s="1"/>
  <c r="H187" i="5"/>
  <c r="G188" i="5"/>
  <c r="H188" i="5" s="1"/>
  <c r="I188" i="5" s="1"/>
  <c r="H185" i="5"/>
  <c r="I185" i="5" s="1"/>
  <c r="H190" i="5"/>
  <c r="G186" i="5"/>
  <c r="H186" i="5" s="1"/>
  <c r="I186" i="5" s="1"/>
  <c r="F122" i="5"/>
  <c r="F120" i="5"/>
  <c r="F117" i="5"/>
  <c r="F113" i="5"/>
  <c r="F115" i="5"/>
  <c r="F123" i="5"/>
  <c r="F111" i="5"/>
  <c r="F119" i="5"/>
  <c r="F118" i="5"/>
  <c r="F116" i="5"/>
  <c r="F114" i="5"/>
  <c r="G14" i="10" l="1"/>
  <c r="I15" i="10"/>
  <c r="I184" i="5"/>
  <c r="H197" i="5"/>
  <c r="G197" i="5"/>
  <c r="G72" i="5" s="1"/>
  <c r="I193" i="5"/>
  <c r="F124" i="5"/>
  <c r="I197" i="5" l="1"/>
  <c r="G73" i="5" s="1"/>
</calcChain>
</file>

<file path=xl/sharedStrings.xml><?xml version="1.0" encoding="utf-8"?>
<sst xmlns="http://schemas.openxmlformats.org/spreadsheetml/2006/main" count="481" uniqueCount="328">
  <si>
    <t>測定写真</t>
    <rPh sb="0" eb="2">
      <t>ソクテイ</t>
    </rPh>
    <rPh sb="2" eb="4">
      <t>シャシン</t>
    </rPh>
    <phoneticPr fontId="3"/>
  </si>
  <si>
    <t>熱効率グラフ</t>
    <rPh sb="0" eb="1">
      <t>ネツ</t>
    </rPh>
    <rPh sb="1" eb="3">
      <t>コウリツ</t>
    </rPh>
    <phoneticPr fontId="3"/>
  </si>
  <si>
    <t>型　　式</t>
    <rPh sb="0" eb="1">
      <t>カタ</t>
    </rPh>
    <rPh sb="3" eb="4">
      <t>シキ</t>
    </rPh>
    <phoneticPr fontId="3"/>
  </si>
  <si>
    <t>製造者名</t>
    <rPh sb="0" eb="2">
      <t>セイゾウ</t>
    </rPh>
    <rPh sb="2" eb="3">
      <t>シャ</t>
    </rPh>
    <rPh sb="3" eb="4">
      <t>メイ</t>
    </rPh>
    <phoneticPr fontId="3"/>
  </si>
  <si>
    <t>（℃）</t>
  </si>
  <si>
    <t>（㎏）</t>
  </si>
  <si>
    <t>立上りグラフ</t>
    <rPh sb="0" eb="2">
      <t>タチアガ</t>
    </rPh>
    <phoneticPr fontId="3"/>
  </si>
  <si>
    <t>食材写真</t>
    <rPh sb="0" eb="2">
      <t>ショクザイ</t>
    </rPh>
    <rPh sb="2" eb="4">
      <t>シャシン</t>
    </rPh>
    <phoneticPr fontId="3"/>
  </si>
  <si>
    <t>試験場所</t>
    <rPh sb="0" eb="2">
      <t>シケン</t>
    </rPh>
    <rPh sb="2" eb="4">
      <t>バショ</t>
    </rPh>
    <phoneticPr fontId="3"/>
  </si>
  <si>
    <t>電　　源</t>
    <rPh sb="0" eb="1">
      <t>デン</t>
    </rPh>
    <rPh sb="3" eb="4">
      <t>ミナモト</t>
    </rPh>
    <phoneticPr fontId="3"/>
  </si>
  <si>
    <t>機器の
主な仕様</t>
    <rPh sb="0" eb="2">
      <t>キキ</t>
    </rPh>
    <rPh sb="4" eb="5">
      <t>オモ</t>
    </rPh>
    <rPh sb="6" eb="8">
      <t>シヨウ</t>
    </rPh>
    <phoneticPr fontId="3"/>
  </si>
  <si>
    <t>（％）</t>
    <phoneticPr fontId="3"/>
  </si>
  <si>
    <t>担当部署</t>
    <rPh sb="0" eb="2">
      <t>タントウ</t>
    </rPh>
    <rPh sb="2" eb="3">
      <t>ブ</t>
    </rPh>
    <rPh sb="3" eb="4">
      <t>ショ</t>
    </rPh>
    <phoneticPr fontId="3"/>
  </si>
  <si>
    <t>定格消費電力</t>
    <rPh sb="0" eb="2">
      <t>テイカク</t>
    </rPh>
    <rPh sb="2" eb="4">
      <t>ショウヒ</t>
    </rPh>
    <rPh sb="4" eb="6">
      <t>デンリョク</t>
    </rPh>
    <phoneticPr fontId="3"/>
  </si>
  <si>
    <t>規定なし</t>
    <rPh sb="0" eb="2">
      <t>キテイ</t>
    </rPh>
    <phoneticPr fontId="3"/>
  </si>
  <si>
    <t>（小数点以下１位）</t>
    <rPh sb="1" eb="4">
      <t>ショウスウテン</t>
    </rPh>
    <rPh sb="4" eb="6">
      <t>イカ</t>
    </rPh>
    <rPh sb="7" eb="8">
      <t>イ</t>
    </rPh>
    <phoneticPr fontId="3"/>
  </si>
  <si>
    <t>（点）</t>
    <rPh sb="1" eb="2">
      <t>テン</t>
    </rPh>
    <phoneticPr fontId="3"/>
  </si>
  <si>
    <t>(点)</t>
    <rPh sb="1" eb="2">
      <t>テン</t>
    </rPh>
    <phoneticPr fontId="3"/>
  </si>
  <si>
    <r>
      <t>(m</t>
    </r>
    <r>
      <rPr>
        <vertAlign val="superscript"/>
        <sz val="10"/>
        <rFont val="ＭＳ Ｐゴシック"/>
        <family val="3"/>
        <charset val="128"/>
      </rPr>
      <t>2</t>
    </r>
    <r>
      <rPr>
        <sz val="10"/>
        <rFont val="ＭＳ Ｐゴシック"/>
        <family val="3"/>
        <charset val="128"/>
      </rPr>
      <t>)</t>
    </r>
    <phoneticPr fontId="3"/>
  </si>
  <si>
    <t>名　　称</t>
    <rPh sb="0" eb="1">
      <t>ナ</t>
    </rPh>
    <rPh sb="3" eb="4">
      <t>ショウ</t>
    </rPh>
    <phoneticPr fontId="3"/>
  </si>
  <si>
    <t xml:space="preserve"> (kWh/日）</t>
    <rPh sb="6" eb="7">
      <t>ヒ</t>
    </rPh>
    <phoneticPr fontId="3"/>
  </si>
  <si>
    <t>誤差</t>
    <rPh sb="0" eb="2">
      <t>ゴサ</t>
    </rPh>
    <phoneticPr fontId="3"/>
  </si>
  <si>
    <t>重量(kg)</t>
    <rPh sb="0" eb="2">
      <t>ジュウリョウ</t>
    </rPh>
    <phoneticPr fontId="3"/>
  </si>
  <si>
    <t>気圧(hPa)</t>
    <rPh sb="0" eb="1">
      <t>キ</t>
    </rPh>
    <rPh sb="1" eb="2">
      <t>アツ</t>
    </rPh>
    <phoneticPr fontId="3"/>
  </si>
  <si>
    <t>(kWh/回)</t>
    <rPh sb="5" eb="6">
      <t>カイ</t>
    </rPh>
    <phoneticPr fontId="3"/>
  </si>
  <si>
    <t>総重量</t>
    <rPh sb="0" eb="1">
      <t>ソウ</t>
    </rPh>
    <rPh sb="1" eb="3">
      <t>ジュウリョウ</t>
    </rPh>
    <phoneticPr fontId="3"/>
  </si>
  <si>
    <t>作成日</t>
    <rPh sb="0" eb="2">
      <t>サクセイ</t>
    </rPh>
    <rPh sb="2" eb="3">
      <t>ニチ</t>
    </rPh>
    <phoneticPr fontId="3"/>
  </si>
  <si>
    <t>試験期間</t>
    <rPh sb="0" eb="2">
      <t>シケン</t>
    </rPh>
    <rPh sb="2" eb="4">
      <t>キカン</t>
    </rPh>
    <phoneticPr fontId="3"/>
  </si>
  <si>
    <t>測定機器</t>
    <rPh sb="0" eb="2">
      <t>ソクテイ</t>
    </rPh>
    <rPh sb="2" eb="4">
      <t>キキ</t>
    </rPh>
    <phoneticPr fontId="3"/>
  </si>
  <si>
    <t>～</t>
    <phoneticPr fontId="3"/>
  </si>
  <si>
    <t>(W)×</t>
  </si>
  <si>
    <t>(D)×</t>
  </si>
  <si>
    <t>(H)</t>
    <phoneticPr fontId="3"/>
  </si>
  <si>
    <r>
      <t>t</t>
    </r>
    <r>
      <rPr>
        <vertAlign val="subscript"/>
        <sz val="14"/>
        <rFont val="Century"/>
        <family val="1"/>
      </rPr>
      <t>s</t>
    </r>
    <phoneticPr fontId="3"/>
  </si>
  <si>
    <t>(s/kg℃）</t>
    <phoneticPr fontId="3"/>
  </si>
  <si>
    <t>1回目</t>
    <rPh sb="1" eb="3">
      <t>カイメ</t>
    </rPh>
    <phoneticPr fontId="3"/>
  </si>
  <si>
    <t>試験日</t>
    <rPh sb="0" eb="3">
      <t>シケンビ</t>
    </rPh>
    <phoneticPr fontId="3"/>
  </si>
  <si>
    <t>室温(℃)</t>
    <phoneticPr fontId="3"/>
  </si>
  <si>
    <t>2回目</t>
    <rPh sb="1" eb="3">
      <t>カイメ</t>
    </rPh>
    <phoneticPr fontId="3"/>
  </si>
  <si>
    <t>（㎜）</t>
    <phoneticPr fontId="3"/>
  </si>
  <si>
    <r>
      <t>T</t>
    </r>
    <r>
      <rPr>
        <vertAlign val="subscript"/>
        <sz val="10"/>
        <rFont val="Century"/>
        <family val="1"/>
      </rPr>
      <t>1</t>
    </r>
    <r>
      <rPr>
        <sz val="10"/>
        <rFont val="ＭＳ Ｐゴシック"/>
        <family val="3"/>
        <charset val="128"/>
      </rPr>
      <t xml:space="preserve"> = </t>
    </r>
    <phoneticPr fontId="3"/>
  </si>
  <si>
    <t>（min）</t>
    <phoneticPr fontId="3"/>
  </si>
  <si>
    <t>予備試験による</t>
    <rPh sb="0" eb="2">
      <t>ヨビ</t>
    </rPh>
    <rPh sb="2" eb="4">
      <t>シケン</t>
    </rPh>
    <phoneticPr fontId="3"/>
  </si>
  <si>
    <t>（min）</t>
    <phoneticPr fontId="3"/>
  </si>
  <si>
    <t>（kWh/回）</t>
    <rPh sb="5" eb="6">
      <t>カイ</t>
    </rPh>
    <phoneticPr fontId="3"/>
  </si>
  <si>
    <t>（回/日）</t>
    <rPh sb="1" eb="2">
      <t>カイ</t>
    </rPh>
    <rPh sb="3" eb="4">
      <t>ニチ</t>
    </rPh>
    <phoneticPr fontId="3"/>
  </si>
  <si>
    <t>（kWh/日）</t>
    <rPh sb="5" eb="6">
      <t>ニチ</t>
    </rPh>
    <phoneticPr fontId="3"/>
  </si>
  <si>
    <t>（kW）</t>
    <phoneticPr fontId="3"/>
  </si>
  <si>
    <t>（kW）</t>
    <phoneticPr fontId="3"/>
  </si>
  <si>
    <r>
      <t>T</t>
    </r>
    <r>
      <rPr>
        <vertAlign val="subscript"/>
        <sz val="10"/>
        <rFont val="Century"/>
        <family val="1"/>
      </rPr>
      <t>4</t>
    </r>
    <r>
      <rPr>
        <sz val="10"/>
        <rFont val="ＭＳ Ｐゴシック"/>
        <family val="3"/>
        <charset val="128"/>
      </rPr>
      <t xml:space="preserve"> = </t>
    </r>
    <phoneticPr fontId="3"/>
  </si>
  <si>
    <r>
      <t>Q</t>
    </r>
    <r>
      <rPr>
        <vertAlign val="subscript"/>
        <sz val="14"/>
        <rFont val="Century"/>
        <family val="1"/>
      </rPr>
      <t xml:space="preserve">c </t>
    </r>
    <r>
      <rPr>
        <sz val="14"/>
        <rFont val="ＭＳ Ｐゴシック"/>
        <family val="3"/>
        <charset val="128"/>
      </rPr>
      <t>調理時消費電力量</t>
    </r>
    <r>
      <rPr>
        <sz val="14"/>
        <rFont val="Century"/>
        <family val="1"/>
      </rPr>
      <t xml:space="preserve"> </t>
    </r>
    <r>
      <rPr>
        <sz val="14"/>
        <rFont val="ＭＳ Ｐゴシック"/>
        <family val="3"/>
        <charset val="128"/>
      </rPr>
      <t>＝</t>
    </r>
    <rPh sb="3" eb="5">
      <t>チョウリ</t>
    </rPh>
    <rPh sb="5" eb="6">
      <t>ジ</t>
    </rPh>
    <rPh sb="6" eb="8">
      <t>ショウヒ</t>
    </rPh>
    <rPh sb="8" eb="10">
      <t>デンリョク</t>
    </rPh>
    <rPh sb="10" eb="11">
      <t>リョウ</t>
    </rPh>
    <phoneticPr fontId="3"/>
  </si>
  <si>
    <t>湿度(％)</t>
    <rPh sb="0" eb="1">
      <t>シツ</t>
    </rPh>
    <rPh sb="1" eb="2">
      <t>タビ</t>
    </rPh>
    <phoneticPr fontId="3"/>
  </si>
  <si>
    <r>
      <rPr>
        <i/>
        <sz val="10"/>
        <rFont val="Century"/>
        <family val="1"/>
      </rPr>
      <t xml:space="preserve">C </t>
    </r>
    <r>
      <rPr>
        <sz val="10"/>
        <rFont val="ＭＳ Ｐゴシック"/>
        <family val="3"/>
        <charset val="128"/>
      </rPr>
      <t xml:space="preserve">=  </t>
    </r>
    <phoneticPr fontId="3"/>
  </si>
  <si>
    <r>
      <rPr>
        <i/>
        <sz val="10"/>
        <rFont val="Symbol"/>
        <family val="1"/>
        <charset val="2"/>
      </rPr>
      <t>h</t>
    </r>
    <r>
      <rPr>
        <vertAlign val="subscript"/>
        <sz val="10"/>
        <rFont val="Century"/>
        <family val="1"/>
      </rPr>
      <t>s</t>
    </r>
    <r>
      <rPr>
        <sz val="10"/>
        <rFont val="ＭＳ Ｐゴシック"/>
        <family val="3"/>
        <charset val="128"/>
      </rPr>
      <t xml:space="preserve"> =</t>
    </r>
    <phoneticPr fontId="3"/>
  </si>
  <si>
    <r>
      <t>T</t>
    </r>
    <r>
      <rPr>
        <vertAlign val="subscript"/>
        <sz val="10"/>
        <rFont val="Century"/>
        <family val="1"/>
      </rPr>
      <t>2</t>
    </r>
    <r>
      <rPr>
        <sz val="10"/>
        <rFont val="ＭＳ Ｐゴシック"/>
        <family val="3"/>
        <charset val="128"/>
      </rPr>
      <t xml:space="preserve"> = </t>
    </r>
    <phoneticPr fontId="3"/>
  </si>
  <si>
    <r>
      <t>T</t>
    </r>
    <r>
      <rPr>
        <vertAlign val="subscript"/>
        <sz val="10"/>
        <rFont val="Century"/>
        <family val="1"/>
      </rPr>
      <t>3</t>
    </r>
    <r>
      <rPr>
        <sz val="10"/>
        <rFont val="ＭＳ Ｐゴシック"/>
        <family val="3"/>
        <charset val="128"/>
      </rPr>
      <t xml:space="preserve"> = </t>
    </r>
    <phoneticPr fontId="3"/>
  </si>
  <si>
    <r>
      <t>P</t>
    </r>
    <r>
      <rPr>
        <vertAlign val="subscript"/>
        <sz val="10"/>
        <rFont val="Century"/>
        <family val="1"/>
      </rPr>
      <t xml:space="preserve">1 </t>
    </r>
    <r>
      <rPr>
        <sz val="10"/>
        <rFont val="ＭＳ Ｐゴシック"/>
        <family val="3"/>
        <charset val="128"/>
      </rPr>
      <t>： 試験機器の最大入力[kW］</t>
    </r>
    <phoneticPr fontId="3"/>
  </si>
  <si>
    <r>
      <t>P</t>
    </r>
    <r>
      <rPr>
        <vertAlign val="subscript"/>
        <sz val="10"/>
        <rFont val="Century"/>
        <family val="1"/>
      </rPr>
      <t xml:space="preserve">2 </t>
    </r>
    <r>
      <rPr>
        <sz val="10"/>
        <rFont val="ＭＳ Ｐゴシック"/>
        <family val="3"/>
        <charset val="128"/>
      </rPr>
      <t>： 炒めるのに適切な入力［kW］</t>
    </r>
    <phoneticPr fontId="3"/>
  </si>
  <si>
    <r>
      <t>P</t>
    </r>
    <r>
      <rPr>
        <vertAlign val="subscript"/>
        <sz val="10"/>
        <rFont val="Century"/>
        <family val="1"/>
      </rPr>
      <t xml:space="preserve">3 </t>
    </r>
    <r>
      <rPr>
        <sz val="10"/>
        <rFont val="ＭＳ Ｐゴシック"/>
        <family val="3"/>
        <charset val="128"/>
      </rPr>
      <t>： 試験機器の最大入力［kW］</t>
    </r>
    <phoneticPr fontId="3"/>
  </si>
  <si>
    <r>
      <t>P</t>
    </r>
    <r>
      <rPr>
        <vertAlign val="subscript"/>
        <sz val="10"/>
        <rFont val="Century"/>
        <family val="1"/>
      </rPr>
      <t xml:space="preserve">4 </t>
    </r>
    <r>
      <rPr>
        <sz val="10"/>
        <rFont val="ＭＳ Ｐゴシック"/>
        <family val="3"/>
        <charset val="128"/>
      </rPr>
      <t>： 沸騰寸前の状態を維持できる入力[kW]</t>
    </r>
    <rPh sb="18" eb="20">
      <t>ニュウリョク</t>
    </rPh>
    <phoneticPr fontId="3"/>
  </si>
  <si>
    <r>
      <t>T</t>
    </r>
    <r>
      <rPr>
        <vertAlign val="subscript"/>
        <sz val="10"/>
        <rFont val="Century"/>
        <family val="1"/>
      </rPr>
      <t xml:space="preserve">1 </t>
    </r>
    <r>
      <rPr>
        <sz val="10"/>
        <rFont val="ＭＳ Ｐゴシック"/>
        <family val="3"/>
        <charset val="128"/>
      </rPr>
      <t xml:space="preserve">: </t>
    </r>
    <r>
      <rPr>
        <i/>
        <sz val="10"/>
        <rFont val="Century"/>
        <family val="1"/>
      </rPr>
      <t>P</t>
    </r>
    <r>
      <rPr>
        <vertAlign val="subscript"/>
        <sz val="10"/>
        <rFont val="Century"/>
        <family val="1"/>
      </rPr>
      <t>1</t>
    </r>
    <r>
      <rPr>
        <sz val="10"/>
        <rFont val="ＭＳ Ｐゴシック"/>
        <family val="3"/>
        <charset val="128"/>
      </rPr>
      <t>の入力で予熱し、パン底表面の最高温度</t>
    </r>
    <rPh sb="21" eb="23">
      <t>サイコウ</t>
    </rPh>
    <rPh sb="23" eb="25">
      <t>オンド</t>
    </rPh>
    <phoneticPr fontId="3"/>
  </si>
  <si>
    <r>
      <t>T</t>
    </r>
    <r>
      <rPr>
        <vertAlign val="subscript"/>
        <sz val="10"/>
        <rFont val="Century"/>
        <family val="1"/>
      </rPr>
      <t xml:space="preserve">2 </t>
    </r>
    <r>
      <rPr>
        <sz val="10"/>
        <rFont val="ＭＳ Ｐゴシック"/>
        <family val="3"/>
        <charset val="128"/>
      </rPr>
      <t>: 炒め時間［min］</t>
    </r>
    <rPh sb="5" eb="6">
      <t>イタ</t>
    </rPh>
    <rPh sb="7" eb="9">
      <t>ジカン</t>
    </rPh>
    <phoneticPr fontId="3"/>
  </si>
  <si>
    <r>
      <t>T</t>
    </r>
    <r>
      <rPr>
        <vertAlign val="subscript"/>
        <sz val="10"/>
        <rFont val="Century"/>
        <family val="1"/>
      </rPr>
      <t xml:space="preserve">4 </t>
    </r>
    <r>
      <rPr>
        <sz val="10"/>
        <rFont val="ＭＳ Ｐゴシック"/>
        <family val="3"/>
        <charset val="128"/>
      </rPr>
      <t>: 煮込み時間［min］</t>
    </r>
    <rPh sb="5" eb="7">
      <t>ニコ</t>
    </rPh>
    <rPh sb="8" eb="10">
      <t>ジカン</t>
    </rPh>
    <phoneticPr fontId="3"/>
  </si>
  <si>
    <r>
      <t>T</t>
    </r>
    <r>
      <rPr>
        <vertAlign val="subscript"/>
        <sz val="10"/>
        <rFont val="Century"/>
        <family val="1"/>
      </rPr>
      <t xml:space="preserve">off </t>
    </r>
    <r>
      <rPr>
        <sz val="10"/>
        <rFont val="ＭＳ Ｐゴシック"/>
        <family val="3"/>
        <charset val="128"/>
      </rPr>
      <t>: 余熱時間0min/回</t>
    </r>
    <phoneticPr fontId="3"/>
  </si>
  <si>
    <r>
      <rPr>
        <i/>
        <sz val="10"/>
        <rFont val="Symbol"/>
        <family val="1"/>
        <charset val="2"/>
      </rPr>
      <t>q</t>
    </r>
    <r>
      <rPr>
        <vertAlign val="subscript"/>
        <sz val="10"/>
        <rFont val="Century"/>
        <family val="1"/>
      </rPr>
      <t>f</t>
    </r>
    <r>
      <rPr>
        <sz val="10"/>
        <rFont val="Century"/>
        <family val="1"/>
      </rPr>
      <t xml:space="preserve"> </t>
    </r>
    <r>
      <rPr>
        <sz val="10"/>
        <rFont val="ＭＳ Ｐゴシック"/>
        <family val="3"/>
        <charset val="128"/>
      </rPr>
      <t>=</t>
    </r>
    <phoneticPr fontId="3"/>
  </si>
  <si>
    <t>ティルティングパン</t>
    <phoneticPr fontId="3"/>
  </si>
  <si>
    <t>立上り性能</t>
    <rPh sb="0" eb="2">
      <t>タチアガ</t>
    </rPh>
    <rPh sb="3" eb="5">
      <t>セイノウ</t>
    </rPh>
    <phoneticPr fontId="3"/>
  </si>
  <si>
    <t>①立上り時</t>
    <rPh sb="1" eb="3">
      <t>タチノボ</t>
    </rPh>
    <rPh sb="4" eb="5">
      <t>トキ</t>
    </rPh>
    <phoneticPr fontId="3"/>
  </si>
  <si>
    <t>①立上り時</t>
    <rPh sb="1" eb="3">
      <t>タチアガ</t>
    </rPh>
    <rPh sb="4" eb="5">
      <t>ジ</t>
    </rPh>
    <phoneticPr fontId="3"/>
  </si>
  <si>
    <t>②調理時</t>
    <rPh sb="1" eb="3">
      <t>チョウリ</t>
    </rPh>
    <rPh sb="3" eb="4">
      <t>ジ</t>
    </rPh>
    <phoneticPr fontId="3"/>
  </si>
  <si>
    <t>③待機時</t>
    <rPh sb="1" eb="3">
      <t>タイキ</t>
    </rPh>
    <rPh sb="3" eb="4">
      <t>ジ</t>
    </rPh>
    <phoneticPr fontId="3"/>
  </si>
  <si>
    <t>　 が150℃に達した時間[min]</t>
    <phoneticPr fontId="3"/>
  </si>
  <si>
    <t>　  2分後煮込みまでの時間［min/回］</t>
    <rPh sb="4" eb="6">
      <t>フンゴ</t>
    </rPh>
    <rPh sb="6" eb="8">
      <t>ニコ</t>
    </rPh>
    <rPh sb="12" eb="14">
      <t>ジカン</t>
    </rPh>
    <rPh sb="19" eb="20">
      <t>カイ</t>
    </rPh>
    <phoneticPr fontId="3"/>
  </si>
  <si>
    <r>
      <rPr>
        <i/>
        <sz val="10"/>
        <rFont val="Symbol"/>
        <family val="1"/>
        <charset val="2"/>
      </rPr>
      <t>q</t>
    </r>
    <r>
      <rPr>
        <vertAlign val="subscript"/>
        <sz val="10"/>
        <rFont val="Century"/>
        <family val="1"/>
      </rPr>
      <t>s</t>
    </r>
    <r>
      <rPr>
        <sz val="10"/>
        <rFont val="ＭＳ Ｐゴシック"/>
        <family val="3"/>
        <charset val="128"/>
      </rPr>
      <t xml:space="preserve"> = </t>
    </r>
    <phoneticPr fontId="3"/>
  </si>
  <si>
    <r>
      <t>P</t>
    </r>
    <r>
      <rPr>
        <vertAlign val="subscript"/>
        <sz val="10"/>
        <rFont val="Century"/>
        <family val="1"/>
      </rPr>
      <t xml:space="preserve">1 </t>
    </r>
    <r>
      <rPr>
        <sz val="10"/>
        <rFont val="ＭＳ Ｐゴシック"/>
        <family val="3"/>
        <charset val="128"/>
      </rPr>
      <t xml:space="preserve">= </t>
    </r>
    <phoneticPr fontId="3"/>
  </si>
  <si>
    <r>
      <t>P</t>
    </r>
    <r>
      <rPr>
        <vertAlign val="subscript"/>
        <sz val="10"/>
        <rFont val="Century"/>
        <family val="1"/>
      </rPr>
      <t xml:space="preserve">2 </t>
    </r>
    <r>
      <rPr>
        <sz val="10"/>
        <rFont val="ＭＳ Ｐゴシック"/>
        <family val="3"/>
        <charset val="128"/>
      </rPr>
      <t xml:space="preserve">= </t>
    </r>
    <phoneticPr fontId="3"/>
  </si>
  <si>
    <r>
      <t>P</t>
    </r>
    <r>
      <rPr>
        <vertAlign val="subscript"/>
        <sz val="10"/>
        <rFont val="Century"/>
        <family val="1"/>
      </rPr>
      <t xml:space="preserve">3 </t>
    </r>
    <r>
      <rPr>
        <sz val="10"/>
        <rFont val="ＭＳ Ｐゴシック"/>
        <family val="3"/>
        <charset val="128"/>
      </rPr>
      <t xml:space="preserve">= </t>
    </r>
    <phoneticPr fontId="3"/>
  </si>
  <si>
    <r>
      <t>P</t>
    </r>
    <r>
      <rPr>
        <vertAlign val="subscript"/>
        <sz val="10"/>
        <rFont val="Century"/>
        <family val="1"/>
      </rPr>
      <t xml:space="preserve">4 </t>
    </r>
    <r>
      <rPr>
        <sz val="10"/>
        <rFont val="ＭＳ Ｐゴシック"/>
        <family val="3"/>
        <charset val="128"/>
      </rPr>
      <t xml:space="preserve">= </t>
    </r>
    <phoneticPr fontId="3"/>
  </si>
  <si>
    <r>
      <t>T</t>
    </r>
    <r>
      <rPr>
        <vertAlign val="subscript"/>
        <sz val="10"/>
        <rFont val="Century"/>
        <family val="1"/>
      </rPr>
      <t>c</t>
    </r>
    <r>
      <rPr>
        <sz val="10"/>
        <rFont val="ＭＳ Ｐゴシック"/>
        <family val="3"/>
        <charset val="128"/>
      </rPr>
      <t xml:space="preserve"> = </t>
    </r>
    <phoneticPr fontId="3"/>
  </si>
  <si>
    <r>
      <t>T</t>
    </r>
    <r>
      <rPr>
        <vertAlign val="subscript"/>
        <sz val="10"/>
        <rFont val="Century"/>
        <family val="1"/>
      </rPr>
      <t xml:space="preserve">off </t>
    </r>
    <r>
      <rPr>
        <sz val="10"/>
        <rFont val="ＭＳ Ｐゴシック"/>
        <family val="3"/>
        <charset val="128"/>
      </rPr>
      <t xml:space="preserve">= </t>
    </r>
    <phoneticPr fontId="3"/>
  </si>
  <si>
    <t>　  ただし、余熱が強くて焦げ付きのおそれがある試験</t>
    <rPh sb="7" eb="9">
      <t>ヨネツ</t>
    </rPh>
    <rPh sb="10" eb="11">
      <t>ツヨ</t>
    </rPh>
    <rPh sb="13" eb="14">
      <t>コ</t>
    </rPh>
    <rPh sb="15" eb="16">
      <t>ツ</t>
    </rPh>
    <rPh sb="24" eb="26">
      <t>シケン</t>
    </rPh>
    <phoneticPr fontId="3"/>
  </si>
  <si>
    <t>②調理時</t>
    <phoneticPr fontId="3"/>
  </si>
  <si>
    <t>③待機時</t>
    <phoneticPr fontId="3"/>
  </si>
  <si>
    <t>(食/回）</t>
    <rPh sb="1" eb="2">
      <t>ショク</t>
    </rPh>
    <rPh sb="3" eb="4">
      <t>カイ</t>
    </rPh>
    <phoneticPr fontId="3"/>
  </si>
  <si>
    <t>（小数点以下1位）</t>
    <rPh sb="1" eb="4">
      <t>ショウスウテン</t>
    </rPh>
    <rPh sb="4" eb="6">
      <t>イカ</t>
    </rPh>
    <rPh sb="7" eb="8">
      <t>イ</t>
    </rPh>
    <phoneticPr fontId="3"/>
  </si>
  <si>
    <t>（小数点以下3位）</t>
    <rPh sb="1" eb="4">
      <t>ショウスウテン</t>
    </rPh>
    <rPh sb="4" eb="6">
      <t>イカ</t>
    </rPh>
    <rPh sb="7" eb="8">
      <t>イ</t>
    </rPh>
    <phoneticPr fontId="3"/>
  </si>
  <si>
    <t>（小数点以下2位）</t>
    <rPh sb="1" eb="4">
      <t>ショウスウテン</t>
    </rPh>
    <rPh sb="4" eb="6">
      <t>イカ</t>
    </rPh>
    <rPh sb="7" eb="8">
      <t>イ</t>
    </rPh>
    <phoneticPr fontId="3"/>
  </si>
  <si>
    <t>（整数）</t>
    <rPh sb="1" eb="3">
      <t>セイスウ</t>
    </rPh>
    <phoneticPr fontId="3"/>
  </si>
  <si>
    <t>（食/回）</t>
    <rPh sb="1" eb="2">
      <t>ショク</t>
    </rPh>
    <rPh sb="3" eb="4">
      <t>カイ</t>
    </rPh>
    <phoneticPr fontId="3"/>
  </si>
  <si>
    <t>200g/食の
けんちん汁</t>
    <rPh sb="5" eb="6">
      <t>ショク</t>
    </rPh>
    <rPh sb="12" eb="13">
      <t>ジル</t>
    </rPh>
    <phoneticPr fontId="3"/>
  </si>
  <si>
    <r>
      <t>M</t>
    </r>
    <r>
      <rPr>
        <vertAlign val="subscript"/>
        <sz val="10"/>
        <rFont val="Century"/>
        <family val="1"/>
      </rPr>
      <t>s</t>
    </r>
    <r>
      <rPr>
        <sz val="10"/>
        <rFont val="ＭＳ Ｐゴシック"/>
        <family val="3"/>
        <charset val="128"/>
      </rPr>
      <t xml:space="preserve"> =</t>
    </r>
    <phoneticPr fontId="3"/>
  </si>
  <si>
    <r>
      <rPr>
        <i/>
        <sz val="10"/>
        <rFont val="Century"/>
        <family val="1"/>
      </rPr>
      <t>T</t>
    </r>
    <r>
      <rPr>
        <vertAlign val="subscript"/>
        <sz val="10"/>
        <rFont val="Century"/>
        <family val="1"/>
      </rPr>
      <t>g</t>
    </r>
    <r>
      <rPr>
        <sz val="10"/>
        <rFont val="ＭＳ Ｐゴシック"/>
        <family val="3"/>
        <charset val="128"/>
      </rPr>
      <t xml:space="preserve"> = </t>
    </r>
    <phoneticPr fontId="3"/>
  </si>
  <si>
    <t>特に規定しない。</t>
    <rPh sb="0" eb="1">
      <t>トク</t>
    </rPh>
    <rPh sb="2" eb="4">
      <t>キテイ</t>
    </rPh>
    <phoneticPr fontId="3"/>
  </si>
  <si>
    <r>
      <t>P</t>
    </r>
    <r>
      <rPr>
        <vertAlign val="subscript"/>
        <sz val="10"/>
        <rFont val="Century"/>
        <family val="1"/>
      </rPr>
      <t>c</t>
    </r>
    <r>
      <rPr>
        <sz val="10"/>
        <rFont val="ＭＳ Ｐゴシック"/>
        <family val="3"/>
        <charset val="128"/>
      </rPr>
      <t xml:space="preserve"> = </t>
    </r>
    <phoneticPr fontId="3"/>
  </si>
  <si>
    <r>
      <t>M</t>
    </r>
    <r>
      <rPr>
        <vertAlign val="subscript"/>
        <sz val="10"/>
        <rFont val="Century"/>
        <family val="1"/>
      </rPr>
      <t>s</t>
    </r>
    <r>
      <rPr>
        <sz val="10"/>
        <rFont val="ＭＳ Ｐゴシック"/>
        <family val="3"/>
        <charset val="128"/>
      </rPr>
      <t xml:space="preserve"> =</t>
    </r>
    <phoneticPr fontId="3"/>
  </si>
  <si>
    <r>
      <rPr>
        <i/>
        <sz val="10"/>
        <rFont val="Symbol"/>
        <family val="1"/>
        <charset val="2"/>
      </rPr>
      <t>q</t>
    </r>
    <r>
      <rPr>
        <vertAlign val="subscript"/>
        <sz val="10"/>
        <rFont val="Century"/>
        <family val="1"/>
      </rPr>
      <t>s</t>
    </r>
    <r>
      <rPr>
        <sz val="10"/>
        <rFont val="Century"/>
        <family val="1"/>
      </rPr>
      <t xml:space="preserve"> </t>
    </r>
    <r>
      <rPr>
        <sz val="10"/>
        <rFont val="ＭＳ Ｐゴシック"/>
        <family val="3"/>
        <charset val="128"/>
      </rPr>
      <t xml:space="preserve">= </t>
    </r>
    <phoneticPr fontId="3"/>
  </si>
  <si>
    <r>
      <t>M</t>
    </r>
    <r>
      <rPr>
        <vertAlign val="subscript"/>
        <sz val="10"/>
        <rFont val="Century"/>
        <family val="1"/>
      </rPr>
      <t>s</t>
    </r>
    <r>
      <rPr>
        <sz val="10"/>
        <rFont val="ＭＳ Ｐゴシック"/>
        <family val="3"/>
        <charset val="128"/>
      </rPr>
      <t xml:space="preserve"> ： 加熱に用いる水の重量[kg]</t>
    </r>
    <phoneticPr fontId="3"/>
  </si>
  <si>
    <r>
      <rPr>
        <i/>
        <sz val="10"/>
        <rFont val="Symbol"/>
        <family val="1"/>
        <charset val="2"/>
      </rPr>
      <t>h</t>
    </r>
    <r>
      <rPr>
        <vertAlign val="subscript"/>
        <sz val="10"/>
        <rFont val="Century"/>
        <family val="1"/>
      </rPr>
      <t>s</t>
    </r>
    <r>
      <rPr>
        <sz val="10"/>
        <rFont val="ＭＳ Ｐゴシック"/>
        <family val="3"/>
        <charset val="128"/>
      </rPr>
      <t xml:space="preserve"> ： 立上り時熱効率[%]</t>
    </r>
    <phoneticPr fontId="3"/>
  </si>
  <si>
    <r>
      <rPr>
        <i/>
        <sz val="10"/>
        <rFont val="Symbol"/>
        <family val="1"/>
        <charset val="2"/>
      </rPr>
      <t>q</t>
    </r>
    <r>
      <rPr>
        <vertAlign val="subscript"/>
        <sz val="10"/>
        <rFont val="Century"/>
        <family val="1"/>
      </rPr>
      <t>s</t>
    </r>
    <r>
      <rPr>
        <sz val="10"/>
        <rFont val="Century"/>
        <family val="1"/>
      </rPr>
      <t xml:space="preserve"> </t>
    </r>
    <r>
      <rPr>
        <sz val="10"/>
        <rFont val="ＭＳ Ｐゴシック"/>
        <family val="3"/>
        <charset val="128"/>
      </rPr>
      <t>：</t>
    </r>
    <r>
      <rPr>
        <sz val="10"/>
        <rFont val="Century"/>
        <family val="1"/>
      </rPr>
      <t xml:space="preserve"> </t>
    </r>
    <r>
      <rPr>
        <sz val="10"/>
        <rFont val="ＭＳ Ｐゴシック"/>
        <family val="3"/>
        <charset val="128"/>
      </rPr>
      <t>加熱に用いる水の初温[℃]</t>
    </r>
    <phoneticPr fontId="3"/>
  </si>
  <si>
    <r>
      <rPr>
        <i/>
        <sz val="10"/>
        <rFont val="Symbol"/>
        <family val="1"/>
        <charset val="2"/>
      </rPr>
      <t>q</t>
    </r>
    <r>
      <rPr>
        <vertAlign val="subscript"/>
        <sz val="10"/>
        <rFont val="Century"/>
        <family val="1"/>
      </rPr>
      <t>f</t>
    </r>
    <r>
      <rPr>
        <sz val="10"/>
        <rFont val="ＭＳ Ｐゴシック"/>
        <family val="3"/>
        <charset val="128"/>
      </rPr>
      <t xml:space="preserve"> ： 加熱された水の最終温度[℃]</t>
    </r>
    <phoneticPr fontId="3"/>
  </si>
  <si>
    <r>
      <rPr>
        <i/>
        <sz val="10"/>
        <rFont val="Century"/>
        <family val="1"/>
      </rPr>
      <t>t</t>
    </r>
    <r>
      <rPr>
        <vertAlign val="subscript"/>
        <sz val="10"/>
        <rFont val="Century"/>
        <family val="1"/>
      </rPr>
      <t>s</t>
    </r>
    <r>
      <rPr>
        <sz val="10"/>
        <rFont val="ＭＳ Ｐゴシック"/>
        <family val="3"/>
        <charset val="128"/>
      </rPr>
      <t xml:space="preserve"> ： 立上り性能[s/kg ℃]</t>
    </r>
    <phoneticPr fontId="3"/>
  </si>
  <si>
    <t>特に規定しない</t>
    <rPh sb="0" eb="1">
      <t>トク</t>
    </rPh>
    <rPh sb="2" eb="4">
      <t>キテイ</t>
    </rPh>
    <phoneticPr fontId="3"/>
  </si>
  <si>
    <t xml:space="preserve">煮込み時間 = </t>
    <rPh sb="0" eb="2">
      <t>ニコ</t>
    </rPh>
    <rPh sb="3" eb="4">
      <t>ジ</t>
    </rPh>
    <rPh sb="4" eb="5">
      <t>カン</t>
    </rPh>
    <phoneticPr fontId="3"/>
  </si>
  <si>
    <t>均一性指数</t>
    <rPh sb="0" eb="3">
      <t>キンイツセイ</t>
    </rPh>
    <rPh sb="3" eb="5">
      <t>シスウ</t>
    </rPh>
    <phoneticPr fontId="3"/>
  </si>
  <si>
    <t>適温領域面積</t>
    <rPh sb="0" eb="2">
      <t>テキオン</t>
    </rPh>
    <rPh sb="2" eb="4">
      <t>リョウイキ</t>
    </rPh>
    <rPh sb="4" eb="6">
      <t>メンセキ</t>
    </rPh>
    <phoneticPr fontId="3"/>
  </si>
  <si>
    <t>選択して下さい</t>
    <rPh sb="0" eb="2">
      <t>センタク</t>
    </rPh>
    <rPh sb="4" eb="5">
      <t>クダ</t>
    </rPh>
    <phoneticPr fontId="3"/>
  </si>
  <si>
    <r>
      <t>h</t>
    </r>
    <r>
      <rPr>
        <vertAlign val="subscript"/>
        <sz val="14"/>
        <rFont val="Century"/>
        <family val="1"/>
      </rPr>
      <t>s</t>
    </r>
    <phoneticPr fontId="3"/>
  </si>
  <si>
    <r>
      <t>A</t>
    </r>
    <r>
      <rPr>
        <vertAlign val="subscript"/>
        <sz val="14"/>
        <rFont val="Century"/>
        <family val="1"/>
      </rPr>
      <t>p</t>
    </r>
    <phoneticPr fontId="3"/>
  </si>
  <si>
    <r>
      <t>I</t>
    </r>
    <r>
      <rPr>
        <vertAlign val="subscript"/>
        <sz val="14"/>
        <rFont val="Century"/>
        <family val="1"/>
      </rPr>
      <t>s</t>
    </r>
    <phoneticPr fontId="3"/>
  </si>
  <si>
    <r>
      <rPr>
        <i/>
        <sz val="10"/>
        <rFont val="Symbol"/>
        <family val="1"/>
        <charset val="2"/>
      </rPr>
      <t>q</t>
    </r>
    <r>
      <rPr>
        <vertAlign val="subscript"/>
        <sz val="10"/>
        <rFont val="Century"/>
        <family val="1"/>
      </rPr>
      <t>s</t>
    </r>
    <r>
      <rPr>
        <sz val="10"/>
        <rFont val="ＭＳ Ｐゴシック"/>
        <family val="3"/>
        <charset val="128"/>
      </rPr>
      <t xml:space="preserve"> ： 加熱に用いる水の初温[℃]</t>
    </r>
    <phoneticPr fontId="3"/>
  </si>
  <si>
    <r>
      <rPr>
        <i/>
        <sz val="14"/>
        <rFont val="Symbol"/>
        <family val="1"/>
        <charset val="2"/>
      </rPr>
      <t>h</t>
    </r>
    <r>
      <rPr>
        <vertAlign val="subscript"/>
        <sz val="14"/>
        <rFont val="Century"/>
        <family val="1"/>
      </rPr>
      <t>s</t>
    </r>
    <r>
      <rPr>
        <sz val="10"/>
        <rFont val="ＭＳ Ｐゴシック"/>
        <family val="3"/>
        <charset val="128"/>
      </rPr>
      <t xml:space="preserve"> 平均値 ＝ </t>
    </r>
    <rPh sb="3" eb="6">
      <t>ヘイキンチ</t>
    </rPh>
    <phoneticPr fontId="3"/>
  </si>
  <si>
    <r>
      <t>V</t>
    </r>
    <r>
      <rPr>
        <vertAlign val="subscript"/>
        <sz val="10"/>
        <rFont val="Century"/>
        <family val="1"/>
      </rPr>
      <t>m</t>
    </r>
    <r>
      <rPr>
        <sz val="10"/>
        <rFont val="ＭＳ Ｐゴシック"/>
        <family val="3"/>
        <charset val="128"/>
      </rPr>
      <t xml:space="preserve"> ：最大調理量［食/回］</t>
    </r>
    <rPh sb="4" eb="6">
      <t>サイダイ</t>
    </rPh>
    <rPh sb="6" eb="8">
      <t>チョウリ</t>
    </rPh>
    <rPh sb="8" eb="9">
      <t>リョウ</t>
    </rPh>
    <rPh sb="10" eb="11">
      <t>ショク</t>
    </rPh>
    <rPh sb="12" eb="13">
      <t>カイ</t>
    </rPh>
    <phoneticPr fontId="3"/>
  </si>
  <si>
    <r>
      <t>V</t>
    </r>
    <r>
      <rPr>
        <vertAlign val="subscript"/>
        <sz val="10"/>
        <rFont val="Century"/>
        <family val="1"/>
      </rPr>
      <t>m</t>
    </r>
    <r>
      <rPr>
        <sz val="10"/>
        <rFont val="ＭＳ Ｐゴシック"/>
        <family val="3"/>
        <charset val="128"/>
      </rPr>
      <t xml:space="preserve"> =</t>
    </r>
    <phoneticPr fontId="3"/>
  </si>
  <si>
    <t>（整数）</t>
    <rPh sb="1" eb="2">
      <t>タダシ</t>
    </rPh>
    <rPh sb="2" eb="3">
      <t>カズ</t>
    </rPh>
    <phoneticPr fontId="3"/>
  </si>
  <si>
    <t>重量</t>
    <rPh sb="0" eb="2">
      <t>ジュウリョウ</t>
    </rPh>
    <phoneticPr fontId="3"/>
  </si>
  <si>
    <t>けんちん汁の標準調理工程</t>
  </si>
  <si>
    <t>食材を用いる替わりに、次式で計算される水に置き換えてもよい。</t>
    <rPh sb="11" eb="12">
      <t>ツギ</t>
    </rPh>
    <phoneticPr fontId="3"/>
  </si>
  <si>
    <r>
      <rPr>
        <i/>
        <sz val="10"/>
        <rFont val="Symbol"/>
        <family val="1"/>
        <charset val="2"/>
      </rPr>
      <t>q</t>
    </r>
    <r>
      <rPr>
        <vertAlign val="subscript"/>
        <sz val="10"/>
        <rFont val="Century"/>
        <family val="1"/>
      </rPr>
      <t>w</t>
    </r>
    <r>
      <rPr>
        <vertAlign val="subscript"/>
        <sz val="10"/>
        <rFont val="ＭＳ Ｐゴシック"/>
        <family val="3"/>
        <charset val="128"/>
      </rPr>
      <t>　</t>
    </r>
    <r>
      <rPr>
        <sz val="10"/>
        <rFont val="ＭＳ Ｐゴシック"/>
        <family val="3"/>
        <charset val="128"/>
      </rPr>
      <t>：試験に用いる水の温度[℃]</t>
    </r>
    <phoneticPr fontId="3"/>
  </si>
  <si>
    <r>
      <rPr>
        <i/>
        <sz val="10"/>
        <rFont val="Symbol"/>
        <family val="1"/>
        <charset val="2"/>
      </rPr>
      <t>q</t>
    </r>
    <r>
      <rPr>
        <vertAlign val="subscript"/>
        <sz val="10"/>
        <rFont val="Century"/>
        <family val="1"/>
      </rPr>
      <t>w</t>
    </r>
    <r>
      <rPr>
        <sz val="10"/>
        <rFont val="ＭＳ Ｐゴシック"/>
        <family val="3"/>
        <charset val="128"/>
      </rPr>
      <t>　：試験に用いる水の温度[℃]</t>
    </r>
    <phoneticPr fontId="3"/>
  </si>
  <si>
    <t>(℃）</t>
    <phoneticPr fontId="3"/>
  </si>
  <si>
    <t>合　　　　　計</t>
    <rPh sb="0" eb="1">
      <t>ゴウ</t>
    </rPh>
    <rPh sb="6" eb="7">
      <t>ケイ</t>
    </rPh>
    <phoneticPr fontId="3"/>
  </si>
  <si>
    <t>［g］</t>
    <phoneticPr fontId="3"/>
  </si>
  <si>
    <r>
      <t>底面板の横幅　</t>
    </r>
    <r>
      <rPr>
        <i/>
        <sz val="10"/>
        <rFont val="Century"/>
        <family val="1"/>
      </rPr>
      <t>W</t>
    </r>
    <r>
      <rPr>
        <sz val="10"/>
        <rFont val="ＭＳ Ｐゴシック"/>
        <family val="3"/>
        <charset val="128"/>
      </rPr>
      <t xml:space="preserve"> =</t>
    </r>
    <rPh sb="0" eb="2">
      <t>テイメン</t>
    </rPh>
    <rPh sb="2" eb="3">
      <t>バン</t>
    </rPh>
    <rPh sb="4" eb="6">
      <t>ヨコハバ</t>
    </rPh>
    <phoneticPr fontId="3"/>
  </si>
  <si>
    <r>
      <t>底面板の奥行　</t>
    </r>
    <r>
      <rPr>
        <i/>
        <sz val="10"/>
        <rFont val="Century"/>
        <family val="1"/>
      </rPr>
      <t xml:space="preserve">D </t>
    </r>
    <r>
      <rPr>
        <sz val="10"/>
        <rFont val="ＭＳ Ｐゴシック"/>
        <family val="3"/>
        <charset val="128"/>
      </rPr>
      <t>=</t>
    </r>
    <rPh sb="0" eb="2">
      <t>テイメン</t>
    </rPh>
    <rPh sb="2" eb="3">
      <t>バン</t>
    </rPh>
    <rPh sb="4" eb="6">
      <t>オクユキ</t>
    </rPh>
    <phoneticPr fontId="3"/>
  </si>
  <si>
    <t>総測定点数 =</t>
    <rPh sb="0" eb="1">
      <t>ソウ</t>
    </rPh>
    <rPh sb="1" eb="3">
      <t>ソクテイ</t>
    </rPh>
    <rPh sb="3" eb="5">
      <t>テンスウ</t>
    </rPh>
    <phoneticPr fontId="3"/>
  </si>
  <si>
    <t>(℃）</t>
  </si>
  <si>
    <t>（min）</t>
    <phoneticPr fontId="3"/>
  </si>
  <si>
    <t>（℃）</t>
    <phoneticPr fontId="3"/>
  </si>
  <si>
    <r>
      <rPr>
        <sz val="10"/>
        <rFont val="ＭＳ Ｐゴシック"/>
        <family val="3"/>
        <charset val="128"/>
      </rPr>
      <t>炒め時間</t>
    </r>
    <r>
      <rPr>
        <sz val="10"/>
        <rFont val="ＭＳ Ｐゴシック"/>
        <family val="3"/>
        <charset val="128"/>
      </rPr>
      <t xml:space="preserve"> = </t>
    </r>
    <rPh sb="0" eb="1">
      <t>イタ</t>
    </rPh>
    <rPh sb="2" eb="3">
      <t>ジ</t>
    </rPh>
    <rPh sb="3" eb="4">
      <t>カン</t>
    </rPh>
    <phoneticPr fontId="3"/>
  </si>
  <si>
    <r>
      <t>V</t>
    </r>
    <r>
      <rPr>
        <vertAlign val="subscript"/>
        <sz val="10"/>
        <rFont val="Century"/>
        <family val="1"/>
      </rPr>
      <t xml:space="preserve">m </t>
    </r>
    <r>
      <rPr>
        <sz val="10"/>
        <rFont val="ＭＳ Ｐゴシック"/>
        <family val="3"/>
        <charset val="128"/>
      </rPr>
      <t>：最大調理量［食/回］</t>
    </r>
    <rPh sb="4" eb="6">
      <t>サイダイ</t>
    </rPh>
    <rPh sb="6" eb="8">
      <t>チョウリ</t>
    </rPh>
    <rPh sb="8" eb="9">
      <t>リョウ</t>
    </rPh>
    <rPh sb="10" eb="11">
      <t>ショク</t>
    </rPh>
    <rPh sb="12" eb="13">
      <t>カイ</t>
    </rPh>
    <phoneticPr fontId="3"/>
  </si>
  <si>
    <t>適温領域面積</t>
  </si>
  <si>
    <t>（min）</t>
    <phoneticPr fontId="3"/>
  </si>
  <si>
    <t>（s/kg℃）</t>
    <phoneticPr fontId="3"/>
  </si>
  <si>
    <t>（㎏）</t>
    <phoneticPr fontId="3"/>
  </si>
  <si>
    <t>（℃）</t>
    <phoneticPr fontId="3"/>
  </si>
  <si>
    <t>（kWh）</t>
    <phoneticPr fontId="3"/>
  </si>
  <si>
    <t>（％）</t>
    <phoneticPr fontId="3"/>
  </si>
  <si>
    <t>（g）</t>
    <phoneticPr fontId="3"/>
  </si>
  <si>
    <t>（℃）</t>
    <phoneticPr fontId="3"/>
  </si>
  <si>
    <r>
      <rPr>
        <i/>
        <sz val="10"/>
        <rFont val="Century"/>
        <family val="1"/>
      </rPr>
      <t>P</t>
    </r>
    <r>
      <rPr>
        <vertAlign val="subscript"/>
        <sz val="10"/>
        <rFont val="Century"/>
        <family val="1"/>
      </rPr>
      <t>t</t>
    </r>
    <r>
      <rPr>
        <sz val="10"/>
        <rFont val="ＭＳ Ｐゴシック"/>
        <family val="3"/>
        <charset val="128"/>
      </rPr>
      <t xml:space="preserve"> ： 消費電力量［kWh］</t>
    </r>
    <rPh sb="5" eb="7">
      <t>ショウヒ</t>
    </rPh>
    <rPh sb="7" eb="9">
      <t>デンリョク</t>
    </rPh>
    <rPh sb="9" eb="10">
      <t>リョウ</t>
    </rPh>
    <phoneticPr fontId="3"/>
  </si>
  <si>
    <t>（kJ/kg℃）</t>
    <phoneticPr fontId="3"/>
  </si>
  <si>
    <r>
      <rPr>
        <i/>
        <sz val="14"/>
        <rFont val="Century"/>
        <family val="1"/>
      </rPr>
      <t>t</t>
    </r>
    <r>
      <rPr>
        <vertAlign val="subscript"/>
        <sz val="14"/>
        <rFont val="Century"/>
        <family val="1"/>
      </rPr>
      <t>s</t>
    </r>
    <r>
      <rPr>
        <vertAlign val="subscript"/>
        <sz val="14"/>
        <rFont val="ＭＳ Ｐゴシック"/>
        <family val="3"/>
        <charset val="128"/>
      </rPr>
      <t>　</t>
    </r>
    <r>
      <rPr>
        <sz val="10"/>
        <rFont val="ＭＳ Ｐゴシック"/>
        <family val="3"/>
        <charset val="128"/>
      </rPr>
      <t>平均値 =</t>
    </r>
    <rPh sb="3" eb="6">
      <t>ヘイキンチ</t>
    </rPh>
    <phoneticPr fontId="3"/>
  </si>
  <si>
    <t>（min/回）</t>
    <rPh sb="5" eb="6">
      <t>カイ</t>
    </rPh>
    <phoneticPr fontId="3"/>
  </si>
  <si>
    <r>
      <t>P</t>
    </r>
    <r>
      <rPr>
        <vertAlign val="subscript"/>
        <sz val="10"/>
        <rFont val="Century"/>
        <family val="1"/>
      </rPr>
      <t xml:space="preserve">c </t>
    </r>
    <r>
      <rPr>
        <sz val="10"/>
        <rFont val="ＭＳ Ｐゴシック"/>
        <family val="3"/>
        <charset val="128"/>
      </rPr>
      <t>： 消費電力量[kWh/回]</t>
    </r>
    <rPh sb="5" eb="7">
      <t>ショウヒ</t>
    </rPh>
    <rPh sb="7" eb="9">
      <t>デンリョク</t>
    </rPh>
    <rPh sb="9" eb="10">
      <t>リョウ</t>
    </rPh>
    <phoneticPr fontId="3"/>
  </si>
  <si>
    <t>調理試験写真</t>
    <rPh sb="0" eb="2">
      <t>チョウリ</t>
    </rPh>
    <rPh sb="2" eb="4">
      <t>シケン</t>
    </rPh>
    <rPh sb="4" eb="6">
      <t>シャシン</t>
    </rPh>
    <phoneticPr fontId="3"/>
  </si>
  <si>
    <r>
      <t>T</t>
    </r>
    <r>
      <rPr>
        <vertAlign val="subscript"/>
        <sz val="14"/>
        <rFont val="Century"/>
        <family val="1"/>
      </rPr>
      <t>c</t>
    </r>
    <phoneticPr fontId="3"/>
  </si>
  <si>
    <r>
      <t>V</t>
    </r>
    <r>
      <rPr>
        <vertAlign val="subscript"/>
        <sz val="14"/>
        <rFont val="Century"/>
        <family val="1"/>
      </rPr>
      <t>m</t>
    </r>
    <phoneticPr fontId="3"/>
  </si>
  <si>
    <t>(min/回）</t>
    <rPh sb="5" eb="6">
      <t>カイ</t>
    </rPh>
    <phoneticPr fontId="3"/>
  </si>
  <si>
    <r>
      <t>V</t>
    </r>
    <r>
      <rPr>
        <vertAlign val="subscript"/>
        <sz val="14"/>
        <rFont val="Century"/>
        <family val="1"/>
      </rPr>
      <t>m</t>
    </r>
    <r>
      <rPr>
        <sz val="14"/>
        <rFont val="ＭＳ Ｐゴシック"/>
        <family val="3"/>
        <charset val="128"/>
      </rPr>
      <t xml:space="preserve"> = </t>
    </r>
    <phoneticPr fontId="3"/>
  </si>
  <si>
    <r>
      <t>②煮込み設定温度</t>
    </r>
    <r>
      <rPr>
        <i/>
        <sz val="10"/>
        <rFont val="Symbol"/>
        <family val="1"/>
        <charset val="2"/>
      </rPr>
      <t>q</t>
    </r>
    <r>
      <rPr>
        <vertAlign val="subscript"/>
        <sz val="10"/>
        <rFont val="Century"/>
        <family val="1"/>
      </rPr>
      <t xml:space="preserve">4 </t>
    </r>
    <r>
      <rPr>
        <sz val="10"/>
        <rFont val="ＭＳ Ｐゴシック"/>
        <family val="3"/>
        <charset val="128"/>
      </rPr>
      <t>[℃]の決定</t>
    </r>
    <phoneticPr fontId="3"/>
  </si>
  <si>
    <r>
      <t>P</t>
    </r>
    <r>
      <rPr>
        <vertAlign val="subscript"/>
        <sz val="10"/>
        <rFont val="Century"/>
        <family val="1"/>
      </rPr>
      <t>t</t>
    </r>
    <r>
      <rPr>
        <sz val="10"/>
        <rFont val="Century"/>
        <family val="1"/>
      </rPr>
      <t xml:space="preserve"> </t>
    </r>
    <r>
      <rPr>
        <sz val="10"/>
        <rFont val="ＭＳ Ｐゴシック"/>
        <family val="3"/>
        <charset val="128"/>
      </rPr>
      <t>=</t>
    </r>
    <phoneticPr fontId="3"/>
  </si>
  <si>
    <r>
      <rPr>
        <i/>
        <sz val="10"/>
        <rFont val="Century"/>
        <family val="1"/>
      </rPr>
      <t>t</t>
    </r>
    <r>
      <rPr>
        <vertAlign val="subscript"/>
        <sz val="10"/>
        <rFont val="Century"/>
        <family val="1"/>
      </rPr>
      <t>s</t>
    </r>
    <r>
      <rPr>
        <sz val="10"/>
        <rFont val="Century"/>
        <family val="1"/>
      </rPr>
      <t xml:space="preserve"> </t>
    </r>
    <r>
      <rPr>
        <sz val="10"/>
        <rFont val="ＭＳ Ｐゴシック"/>
        <family val="3"/>
        <charset val="128"/>
      </rPr>
      <t>=</t>
    </r>
    <phoneticPr fontId="3"/>
  </si>
  <si>
    <r>
      <rPr>
        <i/>
        <sz val="10"/>
        <rFont val="Symbol"/>
        <family val="1"/>
        <charset val="2"/>
      </rPr>
      <t>q</t>
    </r>
    <r>
      <rPr>
        <vertAlign val="subscript"/>
        <sz val="10"/>
        <rFont val="Century"/>
        <family val="1"/>
      </rPr>
      <t>4</t>
    </r>
    <r>
      <rPr>
        <sz val="10"/>
        <rFont val="ＭＳ Ｐゴシック"/>
        <family val="3"/>
        <charset val="128"/>
      </rPr>
      <t xml:space="preserve"> =</t>
    </r>
    <phoneticPr fontId="3"/>
  </si>
  <si>
    <r>
      <t>q</t>
    </r>
    <r>
      <rPr>
        <vertAlign val="subscript"/>
        <sz val="10"/>
        <rFont val="Century"/>
        <family val="1"/>
      </rPr>
      <t>4</t>
    </r>
    <r>
      <rPr>
        <sz val="10"/>
        <rFont val="Century"/>
        <family val="1"/>
      </rPr>
      <t xml:space="preserve"> </t>
    </r>
    <r>
      <rPr>
        <sz val="10"/>
        <rFont val="ＭＳ Ｐゴシック"/>
        <family val="3"/>
        <charset val="128"/>
      </rPr>
      <t xml:space="preserve">= </t>
    </r>
    <phoneticPr fontId="3"/>
  </si>
  <si>
    <r>
      <t>V</t>
    </r>
    <r>
      <rPr>
        <vertAlign val="subscript"/>
        <sz val="10"/>
        <rFont val="Century"/>
        <family val="1"/>
      </rPr>
      <t>m</t>
    </r>
    <r>
      <rPr>
        <sz val="10"/>
        <rFont val="ＭＳ Ｐゴシック"/>
        <family val="3"/>
        <charset val="128"/>
      </rPr>
      <t xml:space="preserve"> =</t>
    </r>
    <phoneticPr fontId="3"/>
  </si>
  <si>
    <r>
      <rPr>
        <i/>
        <sz val="10"/>
        <rFont val="Symbol"/>
        <family val="1"/>
        <charset val="2"/>
      </rPr>
      <t>q</t>
    </r>
    <r>
      <rPr>
        <vertAlign val="subscript"/>
        <sz val="10"/>
        <rFont val="Century"/>
        <family val="1"/>
      </rPr>
      <t>w</t>
    </r>
    <r>
      <rPr>
        <sz val="10"/>
        <rFont val="ＭＳ Ｐゴシック"/>
        <family val="3"/>
        <charset val="128"/>
      </rPr>
      <t xml:space="preserve"> </t>
    </r>
    <r>
      <rPr>
        <sz val="10"/>
        <rFont val="ＭＳ Ｐゴシック"/>
        <family val="3"/>
        <charset val="128"/>
      </rPr>
      <t>=</t>
    </r>
    <phoneticPr fontId="3"/>
  </si>
  <si>
    <r>
      <rPr>
        <i/>
        <sz val="10"/>
        <rFont val="ＭＳ Ｐゴシック"/>
        <family val="3"/>
        <charset val="128"/>
      </rPr>
      <t>　　</t>
    </r>
    <r>
      <rPr>
        <i/>
        <sz val="10"/>
        <rFont val="Symbol"/>
        <family val="1"/>
        <charset val="2"/>
      </rPr>
      <t>q</t>
    </r>
    <r>
      <rPr>
        <vertAlign val="subscript"/>
        <sz val="10"/>
        <rFont val="Century"/>
        <family val="1"/>
      </rPr>
      <t>4</t>
    </r>
    <r>
      <rPr>
        <sz val="10"/>
        <rFont val="ＭＳ Ｐゴシック"/>
        <family val="3"/>
        <charset val="128"/>
      </rPr>
      <t xml:space="preserve"> : 煮込み設定温度[℃]</t>
    </r>
    <rPh sb="7" eb="9">
      <t>ニコ</t>
    </rPh>
    <rPh sb="10" eb="12">
      <t>セッテイ</t>
    </rPh>
    <rPh sb="12" eb="14">
      <t>オンド</t>
    </rPh>
    <phoneticPr fontId="3"/>
  </si>
  <si>
    <t>　　　</t>
    <phoneticPr fontId="3"/>
  </si>
  <si>
    <r>
      <t>①予熱時間</t>
    </r>
    <r>
      <rPr>
        <i/>
        <sz val="10"/>
        <rFont val="Century"/>
        <family val="1"/>
      </rPr>
      <t>T</t>
    </r>
    <r>
      <rPr>
        <vertAlign val="subscript"/>
        <sz val="10"/>
        <rFont val="Century"/>
        <family val="1"/>
      </rPr>
      <t>1</t>
    </r>
    <r>
      <rPr>
        <sz val="10"/>
        <rFont val="Century"/>
        <family val="1"/>
      </rPr>
      <t>[min</t>
    </r>
    <r>
      <rPr>
        <sz val="10"/>
        <rFont val="Century"/>
        <family val="1"/>
      </rPr>
      <t>]</t>
    </r>
    <r>
      <rPr>
        <sz val="10"/>
        <rFont val="ＭＳ Ｐゴシック"/>
        <family val="3"/>
        <charset val="128"/>
      </rPr>
      <t>の決定　</t>
    </r>
    <rPh sb="1" eb="3">
      <t>ヨネツ</t>
    </rPh>
    <rPh sb="3" eb="5">
      <t>ジカン</t>
    </rPh>
    <rPh sb="13" eb="15">
      <t>ケッテイ</t>
    </rPh>
    <phoneticPr fontId="3"/>
  </si>
  <si>
    <r>
      <rPr>
        <i/>
        <sz val="10"/>
        <rFont val="ＭＳ Ｐゴシック"/>
        <family val="3"/>
        <charset val="128"/>
      </rPr>
      <t>　　</t>
    </r>
    <r>
      <rPr>
        <i/>
        <sz val="10"/>
        <rFont val="Century"/>
        <family val="1"/>
      </rPr>
      <t>T</t>
    </r>
    <r>
      <rPr>
        <vertAlign val="subscript"/>
        <sz val="10"/>
        <rFont val="Century"/>
        <family val="1"/>
      </rPr>
      <t xml:space="preserve">1 </t>
    </r>
    <r>
      <rPr>
        <sz val="10"/>
        <rFont val="ＭＳ Ｐゴシック"/>
        <family val="3"/>
        <charset val="128"/>
      </rPr>
      <t>：予熱時間[min] 　</t>
    </r>
    <phoneticPr fontId="3"/>
  </si>
  <si>
    <r>
      <t>T</t>
    </r>
    <r>
      <rPr>
        <vertAlign val="subscript"/>
        <sz val="10"/>
        <rFont val="Century"/>
        <family val="1"/>
      </rPr>
      <t xml:space="preserve">3 </t>
    </r>
    <r>
      <rPr>
        <sz val="10"/>
        <rFont val="ＭＳ Ｐゴシック"/>
        <family val="3"/>
        <charset val="128"/>
      </rPr>
      <t>： 煮立て時間[min]</t>
    </r>
    <phoneticPr fontId="3"/>
  </si>
  <si>
    <r>
      <t>T</t>
    </r>
    <r>
      <rPr>
        <vertAlign val="subscript"/>
        <sz val="10"/>
        <rFont val="Century"/>
        <family val="1"/>
      </rPr>
      <t xml:space="preserve">c </t>
    </r>
    <r>
      <rPr>
        <sz val="10"/>
        <rFont val="ＭＳ Ｐゴシック"/>
        <family val="3"/>
        <charset val="128"/>
      </rPr>
      <t>： 調理に要した時間［min/回］</t>
    </r>
    <rPh sb="5" eb="7">
      <t>チョウリ</t>
    </rPh>
    <rPh sb="8" eb="9">
      <t>ヨウ</t>
    </rPh>
    <rPh sb="11" eb="13">
      <t>ジカン</t>
    </rPh>
    <rPh sb="18" eb="19">
      <t>カイ</t>
    </rPh>
    <phoneticPr fontId="3"/>
  </si>
  <si>
    <r>
      <t>P</t>
    </r>
    <r>
      <rPr>
        <vertAlign val="subscript"/>
        <sz val="10"/>
        <rFont val="Century"/>
        <family val="1"/>
      </rPr>
      <t>c</t>
    </r>
    <r>
      <rPr>
        <sz val="10"/>
        <rFont val="ＭＳ Ｐゴシック"/>
        <family val="3"/>
        <charset val="128"/>
      </rPr>
      <t xml:space="preserve"> ：消費電力量[kWh/回]</t>
    </r>
    <rPh sb="4" eb="6">
      <t>ショウヒ</t>
    </rPh>
    <rPh sb="6" eb="8">
      <t>デンリョク</t>
    </rPh>
    <rPh sb="8" eb="9">
      <t>リョウ</t>
    </rPh>
    <phoneticPr fontId="3"/>
  </si>
  <si>
    <t>調理回数を想定した日あたり消費電力量を計算する。</t>
    <rPh sb="0" eb="2">
      <t>チョウリ</t>
    </rPh>
    <rPh sb="2" eb="4">
      <t>カイスウ</t>
    </rPh>
    <rPh sb="5" eb="7">
      <t>ソウテイ</t>
    </rPh>
    <rPh sb="9" eb="10">
      <t>ヒ</t>
    </rPh>
    <rPh sb="13" eb="15">
      <t>ショウヒ</t>
    </rPh>
    <rPh sb="15" eb="17">
      <t>デンリョク</t>
    </rPh>
    <rPh sb="17" eb="18">
      <t>リョウ</t>
    </rPh>
    <rPh sb="19" eb="21">
      <t>ケイサン</t>
    </rPh>
    <phoneticPr fontId="3"/>
  </si>
  <si>
    <t>　　沸騰寸前の状態を維持できる温度を予備試験で求める。</t>
    <phoneticPr fontId="3"/>
  </si>
  <si>
    <r>
      <t>q</t>
    </r>
    <r>
      <rPr>
        <vertAlign val="subscript"/>
        <sz val="10"/>
        <rFont val="Symbol"/>
        <family val="1"/>
        <charset val="2"/>
      </rPr>
      <t>4</t>
    </r>
    <r>
      <rPr>
        <vertAlign val="subscript"/>
        <sz val="10"/>
        <rFont val="ＭＳ Ｐゴシック"/>
        <family val="3"/>
        <charset val="128"/>
      </rPr>
      <t xml:space="preserve"> </t>
    </r>
    <r>
      <rPr>
        <sz val="10"/>
        <rFont val="ＭＳ Ｐゴシック"/>
        <family val="3"/>
        <charset val="128"/>
      </rPr>
      <t>： 煮込み温度[℃］　沸騰寸前の状態を維持できる温度</t>
    </r>
    <rPh sb="5" eb="7">
      <t>ニコ</t>
    </rPh>
    <rPh sb="8" eb="10">
      <t>オンド</t>
    </rPh>
    <phoneticPr fontId="3"/>
  </si>
  <si>
    <t>外形寸法(mm)</t>
    <rPh sb="0" eb="2">
      <t>ガイケイ</t>
    </rPh>
    <rPh sb="2" eb="4">
      <t>スンポウ</t>
    </rPh>
    <phoneticPr fontId="3"/>
  </si>
  <si>
    <t>パン寸法(mm)</t>
    <rPh sb="2" eb="4">
      <t>スンポウ</t>
    </rPh>
    <phoneticPr fontId="3"/>
  </si>
  <si>
    <t>釜最大容量(ℓ)</t>
    <rPh sb="0" eb="1">
      <t>カマ</t>
    </rPh>
    <phoneticPr fontId="3"/>
  </si>
  <si>
    <t>誘導加熱式</t>
    <rPh sb="0" eb="2">
      <t>ユウドウ</t>
    </rPh>
    <rPh sb="2" eb="4">
      <t>カネツ</t>
    </rPh>
    <rPh sb="4" eb="5">
      <t>シキ</t>
    </rPh>
    <phoneticPr fontId="3"/>
  </si>
  <si>
    <t>ヒータ加熱式</t>
    <rPh sb="3" eb="5">
      <t>カネツ</t>
    </rPh>
    <rPh sb="5" eb="6">
      <t>シキ</t>
    </rPh>
    <phoneticPr fontId="3"/>
  </si>
  <si>
    <t>調理能力試験の食材</t>
    <rPh sb="0" eb="2">
      <t>チョウリ</t>
    </rPh>
    <rPh sb="2" eb="4">
      <t>ノウリョク</t>
    </rPh>
    <rPh sb="4" eb="6">
      <t>シケン</t>
    </rPh>
    <rPh sb="7" eb="9">
      <t>ショクザイ</t>
    </rPh>
    <phoneticPr fontId="3"/>
  </si>
  <si>
    <t>（g）</t>
    <phoneticPr fontId="3"/>
  </si>
  <si>
    <t>表１　調理能力試験（けんちん汁）の食材</t>
    <rPh sb="0" eb="1">
      <t>ヒョウ</t>
    </rPh>
    <rPh sb="3" eb="5">
      <t>チョウリ</t>
    </rPh>
    <rPh sb="5" eb="7">
      <t>ノウリョク</t>
    </rPh>
    <rPh sb="7" eb="9">
      <t>シケン</t>
    </rPh>
    <rPh sb="14" eb="15">
      <t>ジル</t>
    </rPh>
    <rPh sb="17" eb="19">
      <t>ショクザイ</t>
    </rPh>
    <phoneticPr fontId="3"/>
  </si>
  <si>
    <t>食　　　材　</t>
    <rPh sb="0" eb="1">
      <t>ショク</t>
    </rPh>
    <rPh sb="4" eb="5">
      <t>ザイ</t>
    </rPh>
    <phoneticPr fontId="3"/>
  </si>
  <si>
    <t>食材を水に置き換える方法</t>
    <phoneticPr fontId="3"/>
  </si>
  <si>
    <r>
      <t xml:space="preserve">食材の
標準的な
比熱
</t>
    </r>
    <r>
      <rPr>
        <i/>
        <sz val="9"/>
        <rFont val="Century"/>
        <family val="1"/>
      </rPr>
      <t>C</t>
    </r>
    <r>
      <rPr>
        <vertAlign val="subscript"/>
        <sz val="9"/>
        <rFont val="Century"/>
        <family val="1"/>
      </rPr>
      <t>p</t>
    </r>
    <rPh sb="0" eb="2">
      <t>ショクザイ</t>
    </rPh>
    <rPh sb="4" eb="7">
      <t>ヒョウジュンテキ</t>
    </rPh>
    <phoneticPr fontId="3"/>
  </si>
  <si>
    <r>
      <t xml:space="preserve">食材の
標準的な
温度
</t>
    </r>
    <r>
      <rPr>
        <sz val="9"/>
        <rFont val="Symbol"/>
        <family val="1"/>
        <charset val="2"/>
      </rPr>
      <t xml:space="preserve"> </t>
    </r>
    <r>
      <rPr>
        <i/>
        <sz val="9"/>
        <rFont val="Symbol"/>
        <family val="1"/>
        <charset val="2"/>
      </rPr>
      <t>q</t>
    </r>
    <r>
      <rPr>
        <vertAlign val="subscript"/>
        <sz val="9"/>
        <rFont val="Century"/>
        <family val="1"/>
      </rPr>
      <t>m</t>
    </r>
    <rPh sb="0" eb="2">
      <t>ショクザイ</t>
    </rPh>
    <rPh sb="6" eb="7">
      <t>テキ</t>
    </rPh>
    <phoneticPr fontId="3"/>
  </si>
  <si>
    <t>食材を水に置き換えた試験水量</t>
    <rPh sb="0" eb="1">
      <t>ショク</t>
    </rPh>
    <rPh sb="5" eb="6">
      <t>オ</t>
    </rPh>
    <rPh sb="7" eb="8">
      <t>カ</t>
    </rPh>
    <rPh sb="10" eb="12">
      <t>シケン</t>
    </rPh>
    <rPh sb="12" eb="13">
      <t>ミズ</t>
    </rPh>
    <phoneticPr fontId="3"/>
  </si>
  <si>
    <r>
      <rPr>
        <sz val="9"/>
        <rFont val="HGP行書体"/>
        <family val="4"/>
        <charset val="128"/>
      </rPr>
      <t>w</t>
    </r>
    <r>
      <rPr>
        <vertAlign val="subscript"/>
        <sz val="9"/>
        <rFont val="Century"/>
        <family val="1"/>
      </rPr>
      <t>w</t>
    </r>
    <r>
      <rPr>
        <sz val="9"/>
        <rFont val="ＭＳ Ｐゴシック"/>
        <family val="3"/>
        <charset val="128"/>
      </rPr>
      <t>×</t>
    </r>
    <r>
      <rPr>
        <i/>
        <sz val="9"/>
        <rFont val="Century"/>
        <family val="1"/>
      </rPr>
      <t>V</t>
    </r>
    <r>
      <rPr>
        <vertAlign val="subscript"/>
        <sz val="9"/>
        <rFont val="Century"/>
        <family val="1"/>
      </rPr>
      <t>m</t>
    </r>
    <phoneticPr fontId="3"/>
  </si>
  <si>
    <t>工程ごとの
試験水量</t>
    <rPh sb="0" eb="2">
      <t>コウテイ</t>
    </rPh>
    <rPh sb="6" eb="8">
      <t>シケン</t>
    </rPh>
    <rPh sb="8" eb="10">
      <t>スイリョウ</t>
    </rPh>
    <phoneticPr fontId="3"/>
  </si>
  <si>
    <t>表2　食材を水に置き換えた試験水量</t>
    <rPh sb="0" eb="1">
      <t>ヒョウ</t>
    </rPh>
    <rPh sb="3" eb="5">
      <t>ショクザイ</t>
    </rPh>
    <rPh sb="6" eb="7">
      <t>ミズ</t>
    </rPh>
    <rPh sb="8" eb="9">
      <t>オ</t>
    </rPh>
    <rPh sb="10" eb="11">
      <t>カ</t>
    </rPh>
    <rPh sb="13" eb="15">
      <t>シケン</t>
    </rPh>
    <rPh sb="15" eb="17">
      <t>スイリョウ</t>
    </rPh>
    <phoneticPr fontId="3"/>
  </si>
  <si>
    <r>
      <rPr>
        <i/>
        <sz val="10"/>
        <rFont val="Century"/>
        <family val="1"/>
      </rPr>
      <t>C</t>
    </r>
    <r>
      <rPr>
        <vertAlign val="subscript"/>
        <sz val="10"/>
        <rFont val="Century"/>
        <family val="1"/>
      </rPr>
      <t>p</t>
    </r>
    <r>
      <rPr>
        <vertAlign val="subscript"/>
        <sz val="10"/>
        <rFont val="ＭＳ Ｐゴシック"/>
        <family val="3"/>
        <charset val="128"/>
      </rPr>
      <t>　</t>
    </r>
    <r>
      <rPr>
        <sz val="10"/>
        <rFont val="ＭＳ Ｐゴシック"/>
        <family val="3"/>
        <charset val="128"/>
      </rPr>
      <t>：食材の標準的な比熱[cal/g ℃] （表２)</t>
    </r>
    <rPh sb="4" eb="6">
      <t>ショクザイ</t>
    </rPh>
    <phoneticPr fontId="3"/>
  </si>
  <si>
    <r>
      <rPr>
        <i/>
        <sz val="10"/>
        <rFont val="Symbol"/>
        <family val="1"/>
        <charset val="2"/>
      </rPr>
      <t>q</t>
    </r>
    <r>
      <rPr>
        <vertAlign val="subscript"/>
        <sz val="10"/>
        <rFont val="Century"/>
        <family val="1"/>
      </rPr>
      <t>m</t>
    </r>
    <r>
      <rPr>
        <vertAlign val="subscript"/>
        <sz val="10"/>
        <rFont val="ＭＳ Ｐゴシック"/>
        <family val="3"/>
        <charset val="128"/>
      </rPr>
      <t>　</t>
    </r>
    <r>
      <rPr>
        <sz val="10"/>
        <rFont val="ＭＳ Ｐゴシック"/>
        <family val="3"/>
        <charset val="128"/>
      </rPr>
      <t>：食表</t>
    </r>
    <r>
      <rPr>
        <sz val="10"/>
        <rFont val="Century"/>
        <family val="1"/>
      </rPr>
      <t>2</t>
    </r>
    <r>
      <rPr>
        <sz val="10"/>
        <rFont val="ＭＳ Ｐゴシック"/>
        <family val="3"/>
        <charset val="128"/>
      </rPr>
      <t>の標準的な温度[℃] （表２)</t>
    </r>
    <rPh sb="4" eb="5">
      <t>ショク</t>
    </rPh>
    <phoneticPr fontId="3"/>
  </si>
  <si>
    <r>
      <rPr>
        <i/>
        <sz val="12"/>
        <rFont val="Century"/>
        <family val="1"/>
      </rPr>
      <t>P</t>
    </r>
    <r>
      <rPr>
        <vertAlign val="subscript"/>
        <sz val="12"/>
        <rFont val="Century"/>
        <family val="1"/>
      </rPr>
      <t>c</t>
    </r>
    <r>
      <rPr>
        <sz val="10"/>
        <rFont val="ＭＳ Ｐゴシック"/>
        <family val="3"/>
        <charset val="128"/>
      </rPr>
      <t xml:space="preserve"> = </t>
    </r>
    <phoneticPr fontId="3"/>
  </si>
  <si>
    <r>
      <t>A</t>
    </r>
    <r>
      <rPr>
        <vertAlign val="subscript"/>
        <sz val="10"/>
        <rFont val="Century"/>
        <family val="1"/>
      </rPr>
      <t>p</t>
    </r>
    <r>
      <rPr>
        <sz val="10"/>
        <rFont val="ＭＳ Ｐゴシック"/>
        <family val="3"/>
        <charset val="128"/>
      </rPr>
      <t xml:space="preserve"> ：適温領域面積 [m</t>
    </r>
    <r>
      <rPr>
        <vertAlign val="superscript"/>
        <sz val="10"/>
        <rFont val="ＭＳ Ｐゴシック"/>
        <family val="3"/>
        <charset val="128"/>
      </rPr>
      <t>2</t>
    </r>
    <r>
      <rPr>
        <sz val="10"/>
        <rFont val="ＭＳ Ｐゴシック"/>
        <family val="3"/>
        <charset val="128"/>
      </rPr>
      <t>]</t>
    </r>
    <rPh sb="4" eb="6">
      <t>テキオン</t>
    </rPh>
    <rPh sb="6" eb="8">
      <t>リョウイキ</t>
    </rPh>
    <rPh sb="8" eb="10">
      <t>メンセキ</t>
    </rPh>
    <phoneticPr fontId="3"/>
  </si>
  <si>
    <t>室温(℃)</t>
    <phoneticPr fontId="3"/>
  </si>
  <si>
    <r>
      <rPr>
        <i/>
        <sz val="10"/>
        <rFont val="Symbol"/>
        <family val="1"/>
        <charset val="2"/>
      </rPr>
      <t>q</t>
    </r>
    <r>
      <rPr>
        <vertAlign val="subscript"/>
        <sz val="10"/>
        <rFont val="Century"/>
        <family val="1"/>
      </rPr>
      <t>a</t>
    </r>
    <r>
      <rPr>
        <sz val="10"/>
        <rFont val="ＭＳ Ｐゴシック"/>
        <family val="3"/>
        <charset val="128"/>
      </rPr>
      <t>：調理領域温度の平均値[℃]</t>
    </r>
    <phoneticPr fontId="3"/>
  </si>
  <si>
    <r>
      <rPr>
        <i/>
        <sz val="10"/>
        <rFont val="Symbol"/>
        <family val="1"/>
        <charset val="2"/>
      </rPr>
      <t>q</t>
    </r>
    <r>
      <rPr>
        <vertAlign val="subscript"/>
        <sz val="10"/>
        <rFont val="Century"/>
        <family val="1"/>
      </rPr>
      <t xml:space="preserve">a </t>
    </r>
    <r>
      <rPr>
        <sz val="10"/>
        <rFont val="ＭＳ Ｐゴシック"/>
        <family val="3"/>
        <charset val="128"/>
      </rPr>
      <t>=</t>
    </r>
    <phoneticPr fontId="3"/>
  </si>
  <si>
    <t>(℃)</t>
    <phoneticPr fontId="3"/>
  </si>
  <si>
    <r>
      <rPr>
        <i/>
        <sz val="14"/>
        <rFont val="Symbol"/>
        <family val="1"/>
        <charset val="2"/>
      </rPr>
      <t>q</t>
    </r>
    <r>
      <rPr>
        <vertAlign val="subscript"/>
        <sz val="14"/>
        <rFont val="Century"/>
        <family val="1"/>
      </rPr>
      <t>a</t>
    </r>
    <r>
      <rPr>
        <sz val="10"/>
        <rFont val="ＭＳ Ｐゴシック"/>
        <family val="3"/>
        <charset val="128"/>
      </rPr>
      <t>=</t>
    </r>
    <phoneticPr fontId="3"/>
  </si>
  <si>
    <r>
      <rPr>
        <i/>
        <sz val="10"/>
        <rFont val="Symbol"/>
        <family val="1"/>
        <charset val="2"/>
      </rPr>
      <t>q</t>
    </r>
    <r>
      <rPr>
        <vertAlign val="subscript"/>
        <sz val="10"/>
        <rFont val="Century"/>
        <family val="1"/>
      </rPr>
      <t>a</t>
    </r>
    <r>
      <rPr>
        <sz val="10"/>
        <rFont val="ＭＳ Ｐゴシック"/>
        <family val="3"/>
        <charset val="128"/>
      </rPr>
      <t>±10 =</t>
    </r>
    <phoneticPr fontId="3"/>
  </si>
  <si>
    <r>
      <t>（℃）≦</t>
    </r>
    <r>
      <rPr>
        <i/>
        <sz val="10"/>
        <rFont val="Symbol"/>
        <family val="1"/>
        <charset val="2"/>
      </rPr>
      <t>q</t>
    </r>
    <r>
      <rPr>
        <vertAlign val="subscript"/>
        <sz val="10"/>
        <rFont val="Century"/>
        <family val="1"/>
      </rPr>
      <t>a</t>
    </r>
    <r>
      <rPr>
        <sz val="10"/>
        <rFont val="ＭＳ Ｐゴシック"/>
        <family val="3"/>
        <charset val="128"/>
      </rPr>
      <t>≦</t>
    </r>
    <phoneticPr fontId="3"/>
  </si>
  <si>
    <r>
      <t>I</t>
    </r>
    <r>
      <rPr>
        <vertAlign val="subscript"/>
        <sz val="10"/>
        <rFont val="Century"/>
        <family val="1"/>
      </rPr>
      <t xml:space="preserve">s </t>
    </r>
    <r>
      <rPr>
        <sz val="10"/>
        <rFont val="ＭＳ Ｐゴシック"/>
        <family val="3"/>
        <charset val="128"/>
      </rPr>
      <t>: 均一性指数</t>
    </r>
    <phoneticPr fontId="3"/>
  </si>
  <si>
    <r>
      <t>I</t>
    </r>
    <r>
      <rPr>
        <vertAlign val="subscript"/>
        <sz val="14"/>
        <rFont val="Century"/>
        <family val="1"/>
      </rPr>
      <t>s</t>
    </r>
    <r>
      <rPr>
        <vertAlign val="subscript"/>
        <sz val="12"/>
        <rFont val="Century"/>
        <family val="1"/>
      </rPr>
      <t xml:space="preserve"> </t>
    </r>
    <r>
      <rPr>
        <vertAlign val="subscript"/>
        <sz val="10"/>
        <rFont val="ＭＳ Ｐゴシック"/>
        <family val="3"/>
        <charset val="128"/>
      </rPr>
      <t xml:space="preserve"> </t>
    </r>
    <r>
      <rPr>
        <sz val="10"/>
        <rFont val="ＭＳ Ｐゴシック"/>
        <family val="3"/>
        <charset val="128"/>
      </rPr>
      <t xml:space="preserve">= </t>
    </r>
    <phoneticPr fontId="3"/>
  </si>
  <si>
    <t>等温線図</t>
    <phoneticPr fontId="3"/>
  </si>
  <si>
    <r>
      <t>A</t>
    </r>
    <r>
      <rPr>
        <vertAlign val="subscript"/>
        <sz val="14"/>
        <rFont val="Century"/>
        <family val="1"/>
      </rPr>
      <t>p</t>
    </r>
    <r>
      <rPr>
        <sz val="10"/>
        <rFont val="ＭＳ Ｐゴシック"/>
        <family val="3"/>
        <charset val="128"/>
      </rPr>
      <t xml:space="preserve"> =</t>
    </r>
    <phoneticPr fontId="3"/>
  </si>
  <si>
    <r>
      <t>(m</t>
    </r>
    <r>
      <rPr>
        <vertAlign val="superscript"/>
        <sz val="9"/>
        <rFont val="ＭＳ Ｐゴシック"/>
        <family val="3"/>
        <charset val="128"/>
      </rPr>
      <t>2</t>
    </r>
    <r>
      <rPr>
        <sz val="9"/>
        <rFont val="ＭＳ Ｐゴシック"/>
        <family val="3"/>
        <charset val="128"/>
      </rPr>
      <t>)</t>
    </r>
    <phoneticPr fontId="3"/>
  </si>
  <si>
    <r>
      <rPr>
        <i/>
        <sz val="10"/>
        <rFont val="Symbol"/>
        <family val="1"/>
        <charset val="2"/>
      </rPr>
      <t>q</t>
    </r>
    <r>
      <rPr>
        <vertAlign val="subscript"/>
        <sz val="10"/>
        <rFont val="Century"/>
        <family val="1"/>
      </rPr>
      <t>a</t>
    </r>
    <r>
      <rPr>
        <sz val="10"/>
        <rFont val="ＭＳ Ｐゴシック"/>
        <family val="3"/>
        <charset val="128"/>
      </rPr>
      <t xml:space="preserve"> ： </t>
    </r>
    <phoneticPr fontId="3"/>
  </si>
  <si>
    <r>
      <rPr>
        <i/>
        <sz val="10"/>
        <rFont val="Symbol"/>
        <family val="1"/>
        <charset val="2"/>
      </rPr>
      <t>q</t>
    </r>
    <r>
      <rPr>
        <vertAlign val="subscript"/>
        <sz val="10"/>
        <rFont val="Century"/>
        <family val="1"/>
      </rPr>
      <t>a</t>
    </r>
    <r>
      <rPr>
        <sz val="10"/>
        <rFont val="ＭＳ Ｐゴシック"/>
        <family val="3"/>
        <charset val="128"/>
      </rPr>
      <t>±10℃以内に入っている測定データ総数[点]</t>
    </r>
    <phoneticPr fontId="3"/>
  </si>
  <si>
    <t>ティルティングパン        （　５．消費電力量　）</t>
    <rPh sb="21" eb="23">
      <t>ショウヒ</t>
    </rPh>
    <rPh sb="23" eb="25">
      <t>デンリョク</t>
    </rPh>
    <rPh sb="25" eb="26">
      <t>リョウ</t>
    </rPh>
    <phoneticPr fontId="3"/>
  </si>
  <si>
    <t>ティルティングパン        （　４．調理能力　）</t>
    <rPh sb="21" eb="23">
      <t>チョウリ</t>
    </rPh>
    <rPh sb="23" eb="25">
      <t>ノウリョク</t>
    </rPh>
    <phoneticPr fontId="3"/>
  </si>
  <si>
    <t>ティルティングパン        （　３．立上り性能　）</t>
    <rPh sb="21" eb="23">
      <t>タチアガ</t>
    </rPh>
    <rPh sb="24" eb="26">
      <t>セイノウ</t>
    </rPh>
    <phoneticPr fontId="3"/>
  </si>
  <si>
    <t>ティルティングパン        （　２．熱効率　）</t>
    <rPh sb="21" eb="22">
      <t>ネツ</t>
    </rPh>
    <rPh sb="22" eb="24">
      <t>コウリツ</t>
    </rPh>
    <phoneticPr fontId="3"/>
  </si>
  <si>
    <t>2.熱効率</t>
    <phoneticPr fontId="3"/>
  </si>
  <si>
    <t>3.立上り性能</t>
    <phoneticPr fontId="3"/>
  </si>
  <si>
    <t>4.調理能力</t>
    <phoneticPr fontId="3"/>
  </si>
  <si>
    <t>5.消費
　電力量</t>
    <phoneticPr fontId="3"/>
  </si>
  <si>
    <t>最大消費電力測定グラフ</t>
    <rPh sb="0" eb="2">
      <t>サイダイ</t>
    </rPh>
    <rPh sb="2" eb="4">
      <t>ショウヒ</t>
    </rPh>
    <rPh sb="4" eb="6">
      <t>デンリョク</t>
    </rPh>
    <rPh sb="6" eb="8">
      <t>ソクテイ</t>
    </rPh>
    <phoneticPr fontId="3"/>
  </si>
  <si>
    <r>
      <t>消費電力</t>
    </r>
    <r>
      <rPr>
        <sz val="9"/>
        <rFont val="ＭＳ Ｐゴシック"/>
        <family val="3"/>
        <charset val="128"/>
      </rPr>
      <t>の許容差</t>
    </r>
    <rPh sb="0" eb="2">
      <t>ショウヒ</t>
    </rPh>
    <rPh sb="2" eb="4">
      <t>デンリョク</t>
    </rPh>
    <rPh sb="5" eb="7">
      <t>キョヨウ</t>
    </rPh>
    <rPh sb="7" eb="8">
      <t>サ</t>
    </rPh>
    <phoneticPr fontId="3"/>
  </si>
  <si>
    <t>試験機器の最大消費電力</t>
    <rPh sb="0" eb="2">
      <t>シケン</t>
    </rPh>
    <rPh sb="2" eb="4">
      <t>キキ</t>
    </rPh>
    <rPh sb="5" eb="7">
      <t>サイダイ</t>
    </rPh>
    <rPh sb="7" eb="9">
      <t>ショウヒ</t>
    </rPh>
    <rPh sb="9" eb="11">
      <t>デンリョク</t>
    </rPh>
    <phoneticPr fontId="3"/>
  </si>
  <si>
    <t>湿度(%)</t>
    <rPh sb="0" eb="1">
      <t>シツ</t>
    </rPh>
    <rPh sb="1" eb="2">
      <t>タビ</t>
    </rPh>
    <phoneticPr fontId="3"/>
  </si>
  <si>
    <t>室温(℃)</t>
    <phoneticPr fontId="3"/>
  </si>
  <si>
    <r>
      <rPr>
        <i/>
        <sz val="10"/>
        <rFont val="Century"/>
        <family val="1"/>
      </rPr>
      <t>p</t>
    </r>
    <r>
      <rPr>
        <vertAlign val="subscript"/>
        <sz val="10"/>
        <rFont val="Century"/>
        <family val="1"/>
      </rPr>
      <t>x</t>
    </r>
    <r>
      <rPr>
        <sz val="10"/>
        <rFont val="ＭＳ Ｐゴシック"/>
        <family val="3"/>
        <charset val="128"/>
      </rPr>
      <t xml:space="preserve"> =</t>
    </r>
    <phoneticPr fontId="3"/>
  </si>
  <si>
    <t>(kW)</t>
    <phoneticPr fontId="3"/>
  </si>
  <si>
    <r>
      <rPr>
        <i/>
        <sz val="10"/>
        <rFont val="Century"/>
        <family val="1"/>
      </rPr>
      <t>p</t>
    </r>
    <r>
      <rPr>
        <vertAlign val="subscript"/>
        <sz val="10"/>
        <rFont val="Century"/>
        <family val="1"/>
      </rPr>
      <t>r</t>
    </r>
    <r>
      <rPr>
        <sz val="10"/>
        <rFont val="ＭＳ Ｐゴシック"/>
        <family val="3"/>
        <charset val="128"/>
      </rPr>
      <t xml:space="preserve"> ： 定格消費電力[kW]</t>
    </r>
    <phoneticPr fontId="3"/>
  </si>
  <si>
    <r>
      <rPr>
        <i/>
        <sz val="10"/>
        <rFont val="Century"/>
        <family val="1"/>
      </rPr>
      <t>p</t>
    </r>
    <r>
      <rPr>
        <vertAlign val="subscript"/>
        <sz val="10"/>
        <rFont val="Century"/>
        <family val="1"/>
      </rPr>
      <t>r</t>
    </r>
    <r>
      <rPr>
        <sz val="10"/>
        <rFont val="ＭＳ Ｐゴシック"/>
        <family val="3"/>
        <charset val="128"/>
      </rPr>
      <t xml:space="preserve"> =  </t>
    </r>
    <phoneticPr fontId="3"/>
  </si>
  <si>
    <r>
      <rPr>
        <i/>
        <sz val="10"/>
        <rFont val="Century"/>
        <family val="1"/>
      </rPr>
      <t>ε</t>
    </r>
    <r>
      <rPr>
        <vertAlign val="subscript"/>
        <sz val="10"/>
        <rFont val="Century"/>
        <family val="1"/>
      </rPr>
      <t>p</t>
    </r>
    <r>
      <rPr>
        <sz val="10"/>
        <rFont val="ＭＳ Ｐゴシック"/>
        <family val="3"/>
        <charset val="128"/>
      </rPr>
      <t xml:space="preserve"> =</t>
    </r>
    <phoneticPr fontId="3"/>
  </si>
  <si>
    <t>(%)</t>
    <phoneticPr fontId="3"/>
  </si>
  <si>
    <t>1.定格消費電力</t>
    <rPh sb="2" eb="4">
      <t>テイカク</t>
    </rPh>
    <rPh sb="4" eb="6">
      <t>ショウヒ</t>
    </rPh>
    <rPh sb="6" eb="8">
      <t>デンリョク</t>
    </rPh>
    <phoneticPr fontId="3"/>
  </si>
  <si>
    <t>消費電力の許容差</t>
    <rPh sb="0" eb="2">
      <t>ショウヒ</t>
    </rPh>
    <rPh sb="2" eb="4">
      <t>デンリョク</t>
    </rPh>
    <rPh sb="5" eb="7">
      <t>キョヨウ</t>
    </rPh>
    <rPh sb="7" eb="8">
      <t>サ</t>
    </rPh>
    <phoneticPr fontId="3"/>
  </si>
  <si>
    <t>②沸騰時熱効率</t>
    <rPh sb="1" eb="3">
      <t>フットウ</t>
    </rPh>
    <rPh sb="3" eb="4">
      <t>ジ</t>
    </rPh>
    <rPh sb="4" eb="5">
      <t>ネツ</t>
    </rPh>
    <rPh sb="5" eb="7">
      <t>コウリツ</t>
    </rPh>
    <phoneticPr fontId="3"/>
  </si>
  <si>
    <r>
      <rPr>
        <i/>
        <sz val="10"/>
        <rFont val="Century"/>
        <family val="1"/>
      </rPr>
      <t>M</t>
    </r>
    <r>
      <rPr>
        <vertAlign val="subscript"/>
        <sz val="10"/>
        <rFont val="Century"/>
        <family val="1"/>
      </rPr>
      <t>b</t>
    </r>
    <r>
      <rPr>
        <sz val="10"/>
        <rFont val="ＭＳ Ｐゴシック"/>
        <family val="3"/>
        <charset val="128"/>
      </rPr>
      <t xml:space="preserve"> ： 蒸発量[kg]</t>
    </r>
    <phoneticPr fontId="3"/>
  </si>
  <si>
    <r>
      <rPr>
        <i/>
        <sz val="10"/>
        <rFont val="Century"/>
        <family val="1"/>
      </rPr>
      <t>M</t>
    </r>
    <r>
      <rPr>
        <vertAlign val="subscript"/>
        <sz val="10"/>
        <rFont val="Century"/>
        <family val="1"/>
      </rPr>
      <t>b</t>
    </r>
    <r>
      <rPr>
        <sz val="10"/>
        <rFont val="ＭＳ Ｐゴシック"/>
        <family val="3"/>
        <charset val="128"/>
      </rPr>
      <t xml:space="preserve"> = </t>
    </r>
    <phoneticPr fontId="3"/>
  </si>
  <si>
    <t>(kg)</t>
    <phoneticPr fontId="3"/>
  </si>
  <si>
    <t>（小数点以下２位）</t>
    <rPh sb="1" eb="4">
      <t>ショウスウテン</t>
    </rPh>
    <rPh sb="4" eb="6">
      <t>イカ</t>
    </rPh>
    <rPh sb="7" eb="8">
      <t>イ</t>
    </rPh>
    <phoneticPr fontId="3"/>
  </si>
  <si>
    <r>
      <rPr>
        <i/>
        <sz val="10"/>
        <rFont val="Century"/>
        <family val="1"/>
      </rPr>
      <t>P</t>
    </r>
    <r>
      <rPr>
        <vertAlign val="subscript"/>
        <sz val="10"/>
        <rFont val="Century"/>
        <family val="1"/>
      </rPr>
      <t>b</t>
    </r>
    <r>
      <rPr>
        <sz val="10"/>
        <rFont val="ＭＳ Ｐゴシック"/>
        <family val="3"/>
        <charset val="128"/>
      </rPr>
      <t xml:space="preserve"> ： 消費電力量[kWh]</t>
    </r>
    <phoneticPr fontId="3"/>
  </si>
  <si>
    <r>
      <rPr>
        <i/>
        <sz val="10"/>
        <rFont val="Century"/>
        <family val="1"/>
      </rPr>
      <t>P</t>
    </r>
    <r>
      <rPr>
        <vertAlign val="subscript"/>
        <sz val="10"/>
        <rFont val="Century"/>
        <family val="1"/>
      </rPr>
      <t>b</t>
    </r>
    <r>
      <rPr>
        <sz val="10"/>
        <rFont val="ＭＳ Ｐゴシック"/>
        <family val="3"/>
        <charset val="128"/>
      </rPr>
      <t xml:space="preserve"> = </t>
    </r>
    <phoneticPr fontId="3"/>
  </si>
  <si>
    <t>(kWh)</t>
    <phoneticPr fontId="3"/>
  </si>
  <si>
    <t>（小数点以下３位）</t>
    <rPh sb="1" eb="4">
      <t>ショウスウテン</t>
    </rPh>
    <rPh sb="4" eb="6">
      <t>イカ</t>
    </rPh>
    <rPh sb="7" eb="8">
      <t>イ</t>
    </rPh>
    <phoneticPr fontId="3"/>
  </si>
  <si>
    <r>
      <rPr>
        <i/>
        <sz val="10"/>
        <rFont val="Century"/>
        <family val="1"/>
      </rPr>
      <t>L</t>
    </r>
    <r>
      <rPr>
        <sz val="10"/>
        <rFont val="ＭＳ Ｐゴシック"/>
        <family val="3"/>
        <charset val="128"/>
      </rPr>
      <t xml:space="preserve"> = </t>
    </r>
    <phoneticPr fontId="3"/>
  </si>
  <si>
    <t>(kJ/kg)</t>
    <phoneticPr fontId="3"/>
  </si>
  <si>
    <r>
      <rPr>
        <i/>
        <sz val="10"/>
        <rFont val="Symbol"/>
        <family val="1"/>
        <charset val="2"/>
      </rPr>
      <t>h</t>
    </r>
    <r>
      <rPr>
        <vertAlign val="subscript"/>
        <sz val="10"/>
        <rFont val="Century"/>
        <family val="1"/>
      </rPr>
      <t>b</t>
    </r>
    <r>
      <rPr>
        <sz val="10"/>
        <rFont val="ＭＳ Ｐゴシック"/>
        <family val="3"/>
        <charset val="128"/>
      </rPr>
      <t xml:space="preserve"> ： 沸騰時熱効率[%]</t>
    </r>
    <phoneticPr fontId="3"/>
  </si>
  <si>
    <r>
      <rPr>
        <i/>
        <sz val="10"/>
        <rFont val="Symbol"/>
        <family val="1"/>
        <charset val="2"/>
      </rPr>
      <t>h</t>
    </r>
    <r>
      <rPr>
        <vertAlign val="subscript"/>
        <sz val="10"/>
        <rFont val="Century"/>
        <family val="1"/>
      </rPr>
      <t>b</t>
    </r>
    <r>
      <rPr>
        <sz val="10"/>
        <rFont val="ＭＳ Ｐゴシック"/>
        <family val="3"/>
        <charset val="128"/>
      </rPr>
      <t xml:space="preserve"> =  </t>
    </r>
    <phoneticPr fontId="3"/>
  </si>
  <si>
    <r>
      <rPr>
        <i/>
        <sz val="14"/>
        <rFont val="Symbol"/>
        <family val="1"/>
        <charset val="2"/>
      </rPr>
      <t>h</t>
    </r>
    <r>
      <rPr>
        <vertAlign val="subscript"/>
        <sz val="14"/>
        <rFont val="Century"/>
        <family val="1"/>
      </rPr>
      <t xml:space="preserve">b </t>
    </r>
    <r>
      <rPr>
        <sz val="10"/>
        <rFont val="ＭＳ Ｐゴシック"/>
        <family val="3"/>
        <charset val="128"/>
      </rPr>
      <t>平均値　</t>
    </r>
    <r>
      <rPr>
        <sz val="10"/>
        <rFont val="Century"/>
        <family val="1"/>
      </rPr>
      <t>=</t>
    </r>
    <rPh sb="3" eb="6">
      <t>ヘイキンチ</t>
    </rPh>
    <phoneticPr fontId="3"/>
  </si>
  <si>
    <t>②沸騰時</t>
    <rPh sb="1" eb="3">
      <t>フットウ</t>
    </rPh>
    <phoneticPr fontId="3"/>
  </si>
  <si>
    <r>
      <t>h</t>
    </r>
    <r>
      <rPr>
        <vertAlign val="subscript"/>
        <sz val="14"/>
        <rFont val="Century"/>
        <family val="1"/>
      </rPr>
      <t>b</t>
    </r>
    <phoneticPr fontId="3"/>
  </si>
  <si>
    <t>（％）</t>
    <phoneticPr fontId="3"/>
  </si>
  <si>
    <t>①立上り時熱効率</t>
    <rPh sb="1" eb="3">
      <t>タチアガ</t>
    </rPh>
    <rPh sb="4" eb="5">
      <t>ジ</t>
    </rPh>
    <rPh sb="5" eb="6">
      <t>ネツ</t>
    </rPh>
    <rPh sb="6" eb="8">
      <t>コウリツ</t>
    </rPh>
    <phoneticPr fontId="3"/>
  </si>
  <si>
    <t>7.均一性</t>
    <phoneticPr fontId="3"/>
  </si>
  <si>
    <t>6.給水量または給湯量</t>
    <rPh sb="2" eb="5">
      <t>キュウスイリョウ</t>
    </rPh>
    <rPh sb="8" eb="10">
      <t>キュウトウ</t>
    </rPh>
    <rPh sb="10" eb="11">
      <t>リョウ</t>
    </rPh>
    <phoneticPr fontId="3"/>
  </si>
  <si>
    <t>①測定点の位置</t>
    <rPh sb="1" eb="3">
      <t>ソクテイ</t>
    </rPh>
    <rPh sb="3" eb="4">
      <t>テン</t>
    </rPh>
    <rPh sb="5" eb="7">
      <t>イチ</t>
    </rPh>
    <phoneticPr fontId="3"/>
  </si>
  <si>
    <t>ティルティングパン        （　７．均一性　）</t>
    <rPh sb="21" eb="23">
      <t>キンイツ</t>
    </rPh>
    <rPh sb="23" eb="24">
      <t>セイ</t>
    </rPh>
    <phoneticPr fontId="3"/>
  </si>
  <si>
    <t>調理領域内部の測定点数 =</t>
    <rPh sb="7" eb="9">
      <t>ソクテイ</t>
    </rPh>
    <rPh sb="9" eb="11">
      <t>テンスウ</t>
    </rPh>
    <phoneticPr fontId="3"/>
  </si>
  <si>
    <t>調理領域境界線上の測定点数 =</t>
    <rPh sb="4" eb="7">
      <t>キョウカイセン</t>
    </rPh>
    <rPh sb="7" eb="8">
      <t>ジョウ</t>
    </rPh>
    <rPh sb="9" eb="11">
      <t>ソクテイ</t>
    </rPh>
    <rPh sb="11" eb="13">
      <t>テンスウ</t>
    </rPh>
    <phoneticPr fontId="3"/>
  </si>
  <si>
    <r>
      <rPr>
        <sz val="10"/>
        <rFont val="Monotype Corsiva"/>
        <family val="4"/>
      </rPr>
      <t>i</t>
    </r>
    <r>
      <rPr>
        <vertAlign val="subscript"/>
        <sz val="10"/>
        <rFont val="Century"/>
        <family val="1"/>
      </rPr>
      <t>i</t>
    </r>
    <r>
      <rPr>
        <sz val="10"/>
        <rFont val="ＭＳ Ｐゴシック"/>
        <family val="3"/>
        <charset val="128"/>
      </rPr>
      <t>：調理領域内部の測定点において、</t>
    </r>
    <r>
      <rPr>
        <i/>
        <sz val="10"/>
        <rFont val="Symbol"/>
        <family val="1"/>
        <charset val="2"/>
      </rPr>
      <t/>
    </r>
    <phoneticPr fontId="3"/>
  </si>
  <si>
    <r>
      <rPr>
        <sz val="10"/>
        <rFont val="Monotype Corsiva"/>
        <family val="4"/>
      </rPr>
      <t>i</t>
    </r>
    <r>
      <rPr>
        <vertAlign val="subscript"/>
        <sz val="10"/>
        <rFont val="Century"/>
        <family val="1"/>
      </rPr>
      <t>e</t>
    </r>
    <r>
      <rPr>
        <sz val="10"/>
        <rFont val="ＭＳ Ｐゴシック"/>
        <family val="3"/>
        <charset val="128"/>
      </rPr>
      <t>：調理領域境界線上の測定点において、</t>
    </r>
    <r>
      <rPr>
        <i/>
        <sz val="10"/>
        <rFont val="Symbol"/>
        <family val="1"/>
        <charset val="2"/>
      </rPr>
      <t/>
    </r>
    <phoneticPr fontId="3"/>
  </si>
  <si>
    <r>
      <rPr>
        <sz val="10"/>
        <rFont val="Monotype Corsiva"/>
        <family val="4"/>
      </rPr>
      <t>i</t>
    </r>
    <r>
      <rPr>
        <vertAlign val="subscript"/>
        <sz val="10"/>
        <rFont val="Century"/>
        <family val="1"/>
      </rPr>
      <t>iA</t>
    </r>
    <r>
      <rPr>
        <sz val="10"/>
        <rFont val="ＭＳ Ｐゴシック"/>
        <family val="3"/>
        <charset val="128"/>
      </rPr>
      <t>：調理領域内部の測定点における測定データ総数</t>
    </r>
    <r>
      <rPr>
        <sz val="10"/>
        <rFont val="Century"/>
        <family val="1"/>
      </rPr>
      <t>[</t>
    </r>
    <r>
      <rPr>
        <sz val="10"/>
        <rFont val="ＭＳ Ｐゴシック"/>
        <family val="3"/>
        <charset val="128"/>
      </rPr>
      <t>点</t>
    </r>
    <r>
      <rPr>
        <sz val="10"/>
        <rFont val="Century"/>
        <family val="1"/>
      </rPr>
      <t>]</t>
    </r>
    <phoneticPr fontId="3"/>
  </si>
  <si>
    <r>
      <rPr>
        <sz val="10"/>
        <rFont val="Monotype Corsiva"/>
        <family val="4"/>
      </rPr>
      <t>i</t>
    </r>
    <r>
      <rPr>
        <vertAlign val="subscript"/>
        <sz val="10"/>
        <rFont val="Century"/>
        <family val="1"/>
      </rPr>
      <t>iA</t>
    </r>
    <r>
      <rPr>
        <vertAlign val="subscript"/>
        <sz val="10"/>
        <rFont val="ＭＳ Ｐゴシック"/>
        <family val="3"/>
        <charset val="128"/>
      </rPr>
      <t xml:space="preserve"> </t>
    </r>
    <r>
      <rPr>
        <sz val="10"/>
        <rFont val="ＭＳ Ｐゴシック"/>
        <family val="3"/>
        <charset val="128"/>
      </rPr>
      <t>=</t>
    </r>
    <phoneticPr fontId="3"/>
  </si>
  <si>
    <r>
      <rPr>
        <sz val="10"/>
        <rFont val="Monotype Corsiva"/>
        <family val="4"/>
      </rPr>
      <t>i</t>
    </r>
    <r>
      <rPr>
        <vertAlign val="subscript"/>
        <sz val="10"/>
        <rFont val="Century"/>
        <family val="1"/>
      </rPr>
      <t xml:space="preserve">e </t>
    </r>
    <r>
      <rPr>
        <sz val="10"/>
        <rFont val="ＭＳ Ｐゴシック"/>
        <family val="3"/>
        <charset val="128"/>
      </rPr>
      <t>=</t>
    </r>
    <phoneticPr fontId="3"/>
  </si>
  <si>
    <r>
      <rPr>
        <sz val="10"/>
        <rFont val="Monotype Corsiva"/>
        <family val="4"/>
      </rPr>
      <t>i</t>
    </r>
    <r>
      <rPr>
        <vertAlign val="subscript"/>
        <sz val="10"/>
        <rFont val="Century"/>
        <family val="1"/>
      </rPr>
      <t xml:space="preserve">i </t>
    </r>
    <r>
      <rPr>
        <sz val="10"/>
        <rFont val="ＭＳ Ｐゴシック"/>
        <family val="3"/>
        <charset val="128"/>
      </rPr>
      <t>=</t>
    </r>
    <phoneticPr fontId="3"/>
  </si>
  <si>
    <t>一人分(g)</t>
    <rPh sb="0" eb="1">
      <t>1</t>
    </rPh>
    <rPh sb="1" eb="3">
      <t>ニンブン</t>
    </rPh>
    <phoneticPr fontId="3"/>
  </si>
  <si>
    <t>一人分</t>
    <rPh sb="0" eb="1">
      <t>1</t>
    </rPh>
    <rPh sb="2" eb="3">
      <t>ブン</t>
    </rPh>
    <phoneticPr fontId="3"/>
  </si>
  <si>
    <r>
      <rPr>
        <sz val="10"/>
        <rFont val="HGP行書体"/>
        <family val="4"/>
        <charset val="128"/>
      </rPr>
      <t>ｗ</t>
    </r>
    <r>
      <rPr>
        <vertAlign val="subscript"/>
        <sz val="10"/>
        <rFont val="Century"/>
        <family val="1"/>
      </rPr>
      <t>w</t>
    </r>
    <r>
      <rPr>
        <vertAlign val="subscript"/>
        <sz val="10"/>
        <rFont val="HGP行書体"/>
        <family val="4"/>
        <charset val="128"/>
      </rPr>
      <t>　</t>
    </r>
    <r>
      <rPr>
        <sz val="10"/>
        <rFont val="ＭＳ Ｐゴシック"/>
        <family val="3"/>
        <charset val="128"/>
      </rPr>
      <t>：水で近似する場合の一人分重量[g]</t>
    </r>
    <rPh sb="13" eb="14">
      <t>1</t>
    </rPh>
    <phoneticPr fontId="3"/>
  </si>
  <si>
    <r>
      <t xml:space="preserve">一人分重量
</t>
    </r>
    <r>
      <rPr>
        <sz val="9"/>
        <rFont val="HGP行書体"/>
        <family val="4"/>
        <charset val="128"/>
      </rPr>
      <t>ｗ</t>
    </r>
    <r>
      <rPr>
        <vertAlign val="subscript"/>
        <sz val="9"/>
        <rFont val="Century"/>
        <family val="1"/>
      </rPr>
      <t>w</t>
    </r>
    <rPh sb="0" eb="2">
      <t>ヒトリ</t>
    </rPh>
    <rPh sb="2" eb="3">
      <t>ブン</t>
    </rPh>
    <rPh sb="3" eb="4">
      <t>ジュウ</t>
    </rPh>
    <phoneticPr fontId="3"/>
  </si>
  <si>
    <t>1 kg の水が1 ℃上昇
する時間(秒)</t>
    <phoneticPr fontId="3"/>
  </si>
  <si>
    <t xml:space="preserve">セールス
ポイント等
</t>
    <rPh sb="9" eb="10">
      <t>トウ</t>
    </rPh>
    <phoneticPr fontId="3"/>
  </si>
  <si>
    <t>加熱方式</t>
    <phoneticPr fontId="3"/>
  </si>
  <si>
    <r>
      <t>調理領域温度</t>
    </r>
    <r>
      <rPr>
        <sz val="8"/>
        <rFont val="Symbol"/>
        <family val="1"/>
        <charset val="2"/>
      </rPr>
      <t xml:space="preserve">
</t>
    </r>
    <r>
      <rPr>
        <sz val="8"/>
        <rFont val="ＭＳ Ｐゴシック"/>
        <family val="3"/>
        <charset val="128"/>
      </rPr>
      <t>±10 ℃以内に入る面積</t>
    </r>
    <phoneticPr fontId="3"/>
  </si>
  <si>
    <t xml:space="preserve">調理領域
温度 </t>
    <phoneticPr fontId="3"/>
  </si>
  <si>
    <t>選択してください</t>
  </si>
  <si>
    <r>
      <t>p</t>
    </r>
    <r>
      <rPr>
        <i/>
        <vertAlign val="subscript"/>
        <sz val="14"/>
        <rFont val="Century"/>
        <family val="1"/>
      </rPr>
      <t>r</t>
    </r>
    <phoneticPr fontId="3"/>
  </si>
  <si>
    <r>
      <rPr>
        <i/>
        <sz val="10"/>
        <rFont val="Century"/>
        <family val="1"/>
      </rPr>
      <t>ε</t>
    </r>
    <r>
      <rPr>
        <vertAlign val="subscript"/>
        <sz val="10"/>
        <rFont val="Century"/>
        <family val="1"/>
      </rPr>
      <t xml:space="preserve">p </t>
    </r>
    <r>
      <rPr>
        <sz val="10"/>
        <rFont val="ＭＳ Ｐゴシック"/>
        <family val="3"/>
        <charset val="128"/>
      </rPr>
      <t>：</t>
    </r>
    <r>
      <rPr>
        <sz val="10"/>
        <rFont val="Century"/>
        <family val="1"/>
      </rPr>
      <t xml:space="preserve"> </t>
    </r>
    <r>
      <rPr>
        <sz val="10"/>
        <rFont val="ＭＳ Ｐゴシック"/>
        <family val="3"/>
        <charset val="128"/>
      </rPr>
      <t xml:space="preserve">試験機器の最大消費電力と
</t>
    </r>
    <r>
      <rPr>
        <sz val="10"/>
        <rFont val="Century"/>
        <family val="1"/>
      </rPr>
      <t xml:space="preserve">                              </t>
    </r>
    <r>
      <rPr>
        <sz val="10"/>
        <rFont val="ＭＳ Ｐゴシック"/>
        <family val="3"/>
        <charset val="128"/>
      </rPr>
      <t>定格消費電力の差</t>
    </r>
    <rPh sb="10" eb="12">
      <t>サイダイ</t>
    </rPh>
    <rPh sb="12" eb="14">
      <t>ショウヒ</t>
    </rPh>
    <rPh sb="14" eb="16">
      <t>デンリョク</t>
    </rPh>
    <rPh sb="48" eb="50">
      <t>テイカク</t>
    </rPh>
    <rPh sb="50" eb="52">
      <t>ショウヒ</t>
    </rPh>
    <rPh sb="52" eb="53">
      <t>デン</t>
    </rPh>
    <rPh sb="53" eb="54">
      <t>リョク</t>
    </rPh>
    <rPh sb="55" eb="56">
      <t>サ</t>
    </rPh>
    <phoneticPr fontId="3"/>
  </si>
  <si>
    <t>④日あたり（回数想定）</t>
    <rPh sb="1" eb="2">
      <t>ニチ</t>
    </rPh>
    <rPh sb="6" eb="8">
      <t>カイスウ</t>
    </rPh>
    <rPh sb="8" eb="10">
      <t>ソウテイ</t>
    </rPh>
    <phoneticPr fontId="3"/>
  </si>
  <si>
    <t>番号</t>
    <rPh sb="0" eb="2">
      <t>バンゴウ</t>
    </rPh>
    <phoneticPr fontId="3"/>
  </si>
  <si>
    <t>④日あたり</t>
    <rPh sb="1" eb="2">
      <t>ニチ</t>
    </rPh>
    <phoneticPr fontId="3"/>
  </si>
  <si>
    <r>
      <t xml:space="preserve">    T</t>
    </r>
    <r>
      <rPr>
        <vertAlign val="subscript"/>
        <sz val="10"/>
        <rFont val="Century"/>
        <family val="1"/>
      </rPr>
      <t>c</t>
    </r>
    <r>
      <rPr>
        <sz val="10"/>
        <rFont val="ＭＳ Ｐゴシック"/>
        <family val="3"/>
        <charset val="128"/>
      </rPr>
      <t xml:space="preserve"> = </t>
    </r>
    <r>
      <rPr>
        <i/>
        <sz val="10"/>
        <rFont val="Century"/>
        <family val="1"/>
      </rPr>
      <t>T</t>
    </r>
    <r>
      <rPr>
        <vertAlign val="subscript"/>
        <sz val="10"/>
        <rFont val="Century"/>
        <family val="1"/>
      </rPr>
      <t>1</t>
    </r>
    <r>
      <rPr>
        <sz val="10"/>
        <rFont val="ＭＳ Ｐゴシック"/>
        <family val="3"/>
        <charset val="128"/>
      </rPr>
      <t xml:space="preserve"> +</t>
    </r>
    <r>
      <rPr>
        <sz val="10"/>
        <rFont val="Century"/>
        <family val="1"/>
      </rPr>
      <t xml:space="preserve"> 6</t>
    </r>
    <r>
      <rPr>
        <sz val="10"/>
        <rFont val="ＭＳ Ｐゴシック"/>
        <family val="3"/>
        <charset val="128"/>
      </rPr>
      <t xml:space="preserve"> + </t>
    </r>
    <r>
      <rPr>
        <i/>
        <sz val="10"/>
        <rFont val="Century"/>
        <family val="1"/>
      </rPr>
      <t>T</t>
    </r>
    <r>
      <rPr>
        <vertAlign val="subscript"/>
        <sz val="10"/>
        <rFont val="Century"/>
        <family val="1"/>
      </rPr>
      <t>3</t>
    </r>
    <r>
      <rPr>
        <sz val="10"/>
        <rFont val="ＭＳ Ｐゴシック"/>
        <family val="3"/>
        <charset val="128"/>
      </rPr>
      <t xml:space="preserve"> + </t>
    </r>
    <r>
      <rPr>
        <sz val="10"/>
        <rFont val="Century"/>
        <family val="1"/>
      </rPr>
      <t>20</t>
    </r>
    <phoneticPr fontId="3"/>
  </si>
  <si>
    <r>
      <rPr>
        <sz val="10"/>
        <rFont val="Century"/>
        <family val="1"/>
      </rPr>
      <t xml:space="preserve">6 </t>
    </r>
    <r>
      <rPr>
        <sz val="10"/>
        <rFont val="ＭＳ Ｐゴシック"/>
        <family val="3"/>
        <charset val="128"/>
      </rPr>
      <t>： 炒め時間［min］</t>
    </r>
    <rPh sb="4" eb="5">
      <t>イタ</t>
    </rPh>
    <rPh sb="6" eb="8">
      <t>ジカン</t>
    </rPh>
    <phoneticPr fontId="3"/>
  </si>
  <si>
    <r>
      <rPr>
        <sz val="10"/>
        <rFont val="Century"/>
        <family val="1"/>
      </rPr>
      <t>20</t>
    </r>
    <r>
      <rPr>
        <sz val="10"/>
        <rFont val="ＭＳ Ｐゴシック"/>
        <family val="3"/>
        <charset val="128"/>
      </rPr>
      <t xml:space="preserve"> ： 煮込み時間［min］</t>
    </r>
    <rPh sb="5" eb="7">
      <t>ニコ</t>
    </rPh>
    <rPh sb="8" eb="10">
      <t>ジカン</t>
    </rPh>
    <phoneticPr fontId="3"/>
  </si>
  <si>
    <r>
      <rPr>
        <i/>
        <sz val="14"/>
        <rFont val="Cambria"/>
        <family val="1"/>
      </rPr>
      <t>Q</t>
    </r>
    <r>
      <rPr>
        <vertAlign val="subscript"/>
        <sz val="14"/>
        <rFont val="Century"/>
        <family val="1"/>
      </rPr>
      <t>c</t>
    </r>
    <phoneticPr fontId="3"/>
  </si>
  <si>
    <r>
      <rPr>
        <i/>
        <sz val="14"/>
        <rFont val="Cambria"/>
        <family val="1"/>
      </rPr>
      <t>Q</t>
    </r>
    <r>
      <rPr>
        <vertAlign val="subscript"/>
        <sz val="14"/>
        <rFont val="Century"/>
        <family val="1"/>
      </rPr>
      <t>dN</t>
    </r>
    <phoneticPr fontId="3"/>
  </si>
  <si>
    <r>
      <rPr>
        <sz val="10"/>
        <rFont val="ＭＳ Ｐゴシック"/>
        <family val="3"/>
        <charset val="128"/>
      </rPr>
      <t>　試験機器の最大消費電力と定格消費電力の差</t>
    </r>
    <r>
      <rPr>
        <i/>
        <sz val="10"/>
        <rFont val="Century"/>
        <family val="1"/>
      </rPr>
      <t>ε</t>
    </r>
    <r>
      <rPr>
        <vertAlign val="subscript"/>
        <sz val="10"/>
        <rFont val="Century"/>
        <family val="1"/>
      </rPr>
      <t>p</t>
    </r>
    <r>
      <rPr>
        <sz val="10"/>
        <rFont val="Century"/>
        <family val="1"/>
      </rPr>
      <t xml:space="preserve">[%] </t>
    </r>
    <r>
      <rPr>
        <sz val="10"/>
        <rFont val="ＭＳ Ｐゴシック"/>
        <family val="3"/>
        <charset val="128"/>
      </rPr>
      <t>が消費電力の許容差に適合するように、定格消費電力</t>
    </r>
    <r>
      <rPr>
        <i/>
        <sz val="10"/>
        <rFont val="Century"/>
        <family val="1"/>
      </rPr>
      <t>p</t>
    </r>
    <r>
      <rPr>
        <vertAlign val="subscript"/>
        <sz val="10"/>
        <rFont val="Century"/>
        <family val="1"/>
      </rPr>
      <t>r</t>
    </r>
    <r>
      <rPr>
        <sz val="10"/>
        <rFont val="Century"/>
        <family val="1"/>
      </rPr>
      <t xml:space="preserve">[kW] </t>
    </r>
    <r>
      <rPr>
        <sz val="10"/>
        <rFont val="ＭＳ Ｐゴシック"/>
        <family val="3"/>
        <charset val="128"/>
      </rPr>
      <t>を定める。</t>
    </r>
    <phoneticPr fontId="3"/>
  </si>
  <si>
    <r>
      <rPr>
        <sz val="10"/>
        <rFont val="ＭＳ Ｐゴシック"/>
        <family val="3"/>
        <charset val="128"/>
      </rPr>
      <t>　パンの</t>
    </r>
    <r>
      <rPr>
        <sz val="10"/>
        <rFont val="Century"/>
        <family val="1"/>
      </rPr>
      <t xml:space="preserve">70 % </t>
    </r>
    <r>
      <rPr>
        <sz val="10"/>
        <rFont val="ＭＳ Ｐゴシック"/>
        <family val="3"/>
        <charset val="128"/>
      </rPr>
      <t>の水位まで水を入れ、フタを閉め（必要なときにはフタを開けてもよい。）、室温になじませた後、最大入力で加熱を始め、または、電気用品の技術上の基準を定める省令の解釈別表第八の平常温度上昇に規定された条件で加熱を始め、消費電力が一定になった時の値を試験機器の最大消費電力</t>
    </r>
    <r>
      <rPr>
        <sz val="10"/>
        <rFont val="Century"/>
        <family val="1"/>
      </rPr>
      <t xml:space="preserve"> </t>
    </r>
    <r>
      <rPr>
        <i/>
        <sz val="10"/>
        <rFont val="Century"/>
        <family val="1"/>
      </rPr>
      <t>p</t>
    </r>
    <r>
      <rPr>
        <vertAlign val="subscript"/>
        <sz val="10"/>
        <rFont val="Century"/>
        <family val="1"/>
      </rPr>
      <t>x</t>
    </r>
    <r>
      <rPr>
        <sz val="10"/>
        <rFont val="Century"/>
        <family val="1"/>
      </rPr>
      <t xml:space="preserve"> [kW] </t>
    </r>
    <r>
      <rPr>
        <sz val="10"/>
        <rFont val="ＭＳ Ｐゴシック"/>
        <family val="3"/>
        <charset val="128"/>
      </rPr>
      <t>とする。ただし、最大消費電力の測定では、回路の切換えまたは発熱体の特性により、消費電力が段階的またはゆるやかに変化する場合には、その最大値とする。</t>
    </r>
    <phoneticPr fontId="3"/>
  </si>
  <si>
    <r>
      <t>　パンの</t>
    </r>
    <r>
      <rPr>
        <sz val="10"/>
        <rFont val="Century"/>
        <family val="1"/>
      </rPr>
      <t>70%</t>
    </r>
    <r>
      <rPr>
        <sz val="10"/>
        <rFont val="ＭＳ Ｐゴシック"/>
        <family val="3"/>
        <charset val="128"/>
      </rPr>
      <t>の水位まで水を入れ、フタを閉め、室温になじませた後、加熱に用いる水の初温</t>
    </r>
    <r>
      <rPr>
        <i/>
        <sz val="10"/>
        <rFont val="Symbol"/>
        <family val="1"/>
        <charset val="2"/>
      </rPr>
      <t>q</t>
    </r>
    <r>
      <rPr>
        <vertAlign val="subscript"/>
        <sz val="10"/>
        <rFont val="Century"/>
        <family val="1"/>
      </rPr>
      <t xml:space="preserve">s </t>
    </r>
    <r>
      <rPr>
        <sz val="10"/>
        <rFont val="ＭＳ Ｐゴシック"/>
        <family val="3"/>
        <charset val="128"/>
      </rPr>
      <t>[℃] を測定する。最大入力で加熱を始め、水温が初温</t>
    </r>
    <r>
      <rPr>
        <i/>
        <sz val="10"/>
        <rFont val="Symbol"/>
        <family val="1"/>
        <charset val="2"/>
      </rPr>
      <t>q</t>
    </r>
    <r>
      <rPr>
        <vertAlign val="subscript"/>
        <sz val="10"/>
        <rFont val="Century"/>
        <family val="1"/>
      </rPr>
      <t>s</t>
    </r>
    <r>
      <rPr>
        <sz val="10"/>
        <rFont val="ＭＳ Ｐゴシック"/>
        <family val="3"/>
        <charset val="128"/>
      </rPr>
      <t xml:space="preserve"> [℃]より</t>
    </r>
    <r>
      <rPr>
        <sz val="10"/>
        <rFont val="Century"/>
        <family val="1"/>
      </rPr>
      <t>45</t>
    </r>
    <r>
      <rPr>
        <sz val="10"/>
        <rFont val="ＭＳ Ｐゴシック"/>
        <family val="3"/>
        <charset val="128"/>
      </rPr>
      <t>℃上昇した時に撹拌羽根等で撹拌を始め、初温</t>
    </r>
    <r>
      <rPr>
        <i/>
        <sz val="10"/>
        <rFont val="Symbol"/>
        <family val="1"/>
        <charset val="2"/>
      </rPr>
      <t>q</t>
    </r>
    <r>
      <rPr>
        <vertAlign val="subscript"/>
        <sz val="10"/>
        <rFont val="Century"/>
        <family val="1"/>
      </rPr>
      <t>s</t>
    </r>
    <r>
      <rPr>
        <sz val="10"/>
        <rFont val="ＭＳ Ｐゴシック"/>
        <family val="3"/>
        <charset val="128"/>
      </rPr>
      <t xml:space="preserve"> [℃]より</t>
    </r>
    <r>
      <rPr>
        <sz val="10"/>
        <rFont val="Century"/>
        <family val="1"/>
      </rPr>
      <t>50</t>
    </r>
    <r>
      <rPr>
        <sz val="10"/>
        <rFont val="ＭＳ Ｐゴシック"/>
        <family val="3"/>
        <charset val="128"/>
      </rPr>
      <t>℃上昇したら加熱を停止する。さらに撹拌を続け、到達最高温度を加熱された水の最終温度</t>
    </r>
    <r>
      <rPr>
        <i/>
        <sz val="10"/>
        <rFont val="Symbol"/>
        <family val="1"/>
        <charset val="2"/>
      </rPr>
      <t>q</t>
    </r>
    <r>
      <rPr>
        <vertAlign val="subscript"/>
        <sz val="10"/>
        <rFont val="Century"/>
        <family val="1"/>
      </rPr>
      <t xml:space="preserve">f </t>
    </r>
    <r>
      <rPr>
        <sz val="10"/>
        <rFont val="ＭＳ Ｐゴシック"/>
        <family val="3"/>
        <charset val="128"/>
      </rPr>
      <t>[℃]とする。加熱に要した消費電力量</t>
    </r>
    <r>
      <rPr>
        <i/>
        <sz val="10"/>
        <rFont val="Century"/>
        <family val="1"/>
      </rPr>
      <t>P</t>
    </r>
    <r>
      <rPr>
        <vertAlign val="subscript"/>
        <sz val="10"/>
        <rFont val="Century"/>
        <family val="1"/>
      </rPr>
      <t>t</t>
    </r>
    <r>
      <rPr>
        <sz val="10"/>
        <rFont val="Century"/>
        <family val="1"/>
      </rPr>
      <t xml:space="preserve"> [kWh] </t>
    </r>
    <r>
      <rPr>
        <sz val="10"/>
        <rFont val="ＭＳ Ｐゴシック"/>
        <family val="3"/>
        <charset val="128"/>
      </rPr>
      <t>を測定する。
　立上り時熱効率</t>
    </r>
    <r>
      <rPr>
        <i/>
        <sz val="10"/>
        <rFont val="Symbol"/>
        <family val="1"/>
        <charset val="2"/>
      </rPr>
      <t>h</t>
    </r>
    <r>
      <rPr>
        <vertAlign val="subscript"/>
        <sz val="10"/>
        <rFont val="Century"/>
        <family val="1"/>
      </rPr>
      <t>s</t>
    </r>
    <r>
      <rPr>
        <sz val="10"/>
        <rFont val="ＭＳ Ｐゴシック"/>
        <family val="3"/>
        <charset val="128"/>
      </rPr>
      <t xml:space="preserve"> ［%］ は、次式で計算する。</t>
    </r>
    <rPh sb="20" eb="21">
      <t>シ</t>
    </rPh>
    <rPh sb="93" eb="94">
      <t>トウ</t>
    </rPh>
    <rPh sb="143" eb="145">
      <t>カネツ</t>
    </rPh>
    <rPh sb="148" eb="149">
      <t>ミズ</t>
    </rPh>
    <phoneticPr fontId="3"/>
  </si>
  <si>
    <r>
      <rPr>
        <i/>
        <sz val="10"/>
        <rFont val="Century"/>
        <family val="1"/>
      </rPr>
      <t>C</t>
    </r>
    <r>
      <rPr>
        <sz val="10"/>
        <rFont val="Century"/>
        <family val="1"/>
      </rPr>
      <t xml:space="preserve"> </t>
    </r>
    <r>
      <rPr>
        <sz val="10"/>
        <rFont val="ＭＳ Ｐゴシック"/>
        <family val="3"/>
        <charset val="128"/>
      </rPr>
      <t>：</t>
    </r>
    <r>
      <rPr>
        <sz val="10"/>
        <rFont val="Century"/>
        <family val="1"/>
      </rPr>
      <t xml:space="preserve"> </t>
    </r>
    <r>
      <rPr>
        <sz val="10"/>
        <rFont val="ＭＳ Ｐゴシック"/>
        <family val="3"/>
        <charset val="128"/>
      </rPr>
      <t>水の比熱</t>
    </r>
    <r>
      <rPr>
        <sz val="10"/>
        <rFont val="Century"/>
        <family val="1"/>
      </rPr>
      <t xml:space="preserve"> 4.19kJ/kg </t>
    </r>
    <r>
      <rPr>
        <sz val="10"/>
        <rFont val="ＭＳ Ｐゴシック"/>
        <family val="3"/>
        <charset val="128"/>
      </rPr>
      <t>℃</t>
    </r>
    <phoneticPr fontId="3"/>
  </si>
  <si>
    <r>
      <t>　試験機器を重量計にのせ、沸騰時に水が飛び散らない水位までパンに水を入れ、フタを開け最大入力で加熱する。沸騰し、蒸発量が安定したのち、</t>
    </r>
    <r>
      <rPr>
        <sz val="10"/>
        <rFont val="Century"/>
        <family val="1"/>
      </rPr>
      <t>15</t>
    </r>
    <r>
      <rPr>
        <sz val="10"/>
        <rFont val="ＭＳ Ｐゴシック"/>
        <family val="3"/>
        <charset val="128"/>
      </rPr>
      <t>分以上の間の蒸発量</t>
    </r>
    <r>
      <rPr>
        <i/>
        <sz val="10"/>
        <rFont val="Century"/>
        <family val="1"/>
      </rPr>
      <t>M</t>
    </r>
    <r>
      <rPr>
        <vertAlign val="subscript"/>
        <sz val="10"/>
        <rFont val="Century"/>
        <family val="1"/>
      </rPr>
      <t>b</t>
    </r>
    <r>
      <rPr>
        <i/>
        <sz val="10"/>
        <rFont val="Century"/>
        <family val="1"/>
      </rPr>
      <t xml:space="preserve"> </t>
    </r>
    <r>
      <rPr>
        <sz val="10"/>
        <rFont val="Century"/>
        <family val="1"/>
      </rPr>
      <t xml:space="preserve">[kg] </t>
    </r>
    <r>
      <rPr>
        <sz val="10"/>
        <rFont val="ＭＳ Ｐゴシック"/>
        <family val="3"/>
        <charset val="128"/>
      </rPr>
      <t>および消費電力量</t>
    </r>
    <r>
      <rPr>
        <i/>
        <sz val="10"/>
        <rFont val="Century"/>
        <family val="1"/>
      </rPr>
      <t>P</t>
    </r>
    <r>
      <rPr>
        <vertAlign val="subscript"/>
        <sz val="10"/>
        <rFont val="Century"/>
        <family val="1"/>
      </rPr>
      <t>b</t>
    </r>
    <r>
      <rPr>
        <i/>
        <sz val="10"/>
        <rFont val="Century"/>
        <family val="1"/>
      </rPr>
      <t xml:space="preserve"> </t>
    </r>
    <r>
      <rPr>
        <sz val="10"/>
        <rFont val="Century"/>
        <family val="1"/>
      </rPr>
      <t xml:space="preserve">[kWh] </t>
    </r>
    <r>
      <rPr>
        <sz val="10"/>
        <rFont val="ＭＳ Ｐゴシック"/>
        <family val="3"/>
        <charset val="128"/>
      </rPr>
      <t>を測定する。
　沸騰時熱効率</t>
    </r>
    <r>
      <rPr>
        <i/>
        <sz val="10"/>
        <rFont val="Symbol"/>
        <family val="1"/>
        <charset val="2"/>
      </rPr>
      <t>h</t>
    </r>
    <r>
      <rPr>
        <vertAlign val="subscript"/>
        <sz val="10"/>
        <rFont val="Century"/>
        <family val="1"/>
      </rPr>
      <t>b</t>
    </r>
    <r>
      <rPr>
        <sz val="10"/>
        <rFont val="ＭＳ Ｐゴシック"/>
        <family val="3"/>
        <charset val="128"/>
      </rPr>
      <t xml:space="preserve"> [%] は、次式で計算する。</t>
    </r>
    <rPh sb="40" eb="41">
      <t>ア</t>
    </rPh>
    <phoneticPr fontId="3"/>
  </si>
  <si>
    <r>
      <rPr>
        <i/>
        <sz val="10"/>
        <rFont val="Century"/>
        <family val="1"/>
      </rPr>
      <t>L</t>
    </r>
    <r>
      <rPr>
        <sz val="10"/>
        <rFont val="Century"/>
        <family val="1"/>
      </rPr>
      <t xml:space="preserve"> </t>
    </r>
    <r>
      <rPr>
        <sz val="10"/>
        <rFont val="ＭＳ Ｐゴシック"/>
        <family val="3"/>
        <charset val="128"/>
      </rPr>
      <t>：</t>
    </r>
    <r>
      <rPr>
        <sz val="10"/>
        <rFont val="Century"/>
        <family val="1"/>
      </rPr>
      <t xml:space="preserve"> </t>
    </r>
    <r>
      <rPr>
        <sz val="10"/>
        <rFont val="ＭＳ Ｐゴシック"/>
        <family val="3"/>
        <charset val="128"/>
      </rPr>
      <t>蒸発潜熱</t>
    </r>
    <r>
      <rPr>
        <sz val="10"/>
        <rFont val="Century"/>
        <family val="1"/>
      </rPr>
      <t xml:space="preserve"> 2260kJ/kg</t>
    </r>
    <phoneticPr fontId="3"/>
  </si>
  <si>
    <r>
      <t>　パンの</t>
    </r>
    <r>
      <rPr>
        <sz val="10"/>
        <rFont val="Century"/>
        <family val="1"/>
      </rPr>
      <t xml:space="preserve">70 % </t>
    </r>
    <r>
      <rPr>
        <sz val="10"/>
        <rFont val="ＭＳ Ｐゴシック"/>
        <family val="3"/>
        <charset val="128"/>
      </rPr>
      <t>の水位まで水を入れ、フタを閉め、室温になじませた後、加熱に用いる水の初温</t>
    </r>
    <r>
      <rPr>
        <i/>
        <sz val="10"/>
        <rFont val="Symbol"/>
        <family val="1"/>
        <charset val="2"/>
      </rPr>
      <t>q</t>
    </r>
    <r>
      <rPr>
        <vertAlign val="subscript"/>
        <sz val="10"/>
        <rFont val="Century"/>
        <family val="1"/>
      </rPr>
      <t xml:space="preserve">s </t>
    </r>
    <r>
      <rPr>
        <sz val="10"/>
        <rFont val="ＭＳ Ｐゴシック"/>
        <family val="3"/>
        <charset val="128"/>
      </rPr>
      <t>[℃] を測定する。最大入力で加熱を始め、水温が</t>
    </r>
    <r>
      <rPr>
        <sz val="10"/>
        <rFont val="Century"/>
        <family val="1"/>
      </rPr>
      <t>95</t>
    </r>
    <r>
      <rPr>
        <sz val="10"/>
        <rFont val="ＭＳ Ｐゴシック"/>
        <family val="3"/>
        <charset val="128"/>
      </rPr>
      <t>℃に達した時間</t>
    </r>
    <r>
      <rPr>
        <i/>
        <sz val="10"/>
        <rFont val="Century"/>
        <family val="1"/>
      </rPr>
      <t>T</t>
    </r>
    <r>
      <rPr>
        <vertAlign val="subscript"/>
        <sz val="10"/>
        <rFont val="Century"/>
        <family val="1"/>
      </rPr>
      <t xml:space="preserve">g </t>
    </r>
    <r>
      <rPr>
        <sz val="10"/>
        <rFont val="Century"/>
        <family val="1"/>
      </rPr>
      <t xml:space="preserve">[min] </t>
    </r>
    <r>
      <rPr>
        <sz val="10"/>
        <rFont val="ＭＳ Ｐゴシック"/>
        <family val="3"/>
        <charset val="128"/>
      </rPr>
      <t>を測定する。
　立上り性能</t>
    </r>
    <r>
      <rPr>
        <i/>
        <sz val="10"/>
        <rFont val="Century"/>
        <family val="1"/>
      </rPr>
      <t>t</t>
    </r>
    <r>
      <rPr>
        <vertAlign val="subscript"/>
        <sz val="10"/>
        <rFont val="Century"/>
        <family val="1"/>
      </rPr>
      <t>s</t>
    </r>
    <r>
      <rPr>
        <sz val="10"/>
        <rFont val="Century"/>
        <family val="1"/>
      </rPr>
      <t xml:space="preserve"> [s/kg </t>
    </r>
    <r>
      <rPr>
        <sz val="10"/>
        <rFont val="ＭＳ Ｐゴシック"/>
        <family val="3"/>
        <charset val="128"/>
      </rPr>
      <t>℃</t>
    </r>
    <r>
      <rPr>
        <sz val="10"/>
        <rFont val="Century"/>
        <family val="1"/>
      </rPr>
      <t xml:space="preserve">] </t>
    </r>
    <r>
      <rPr>
        <sz val="10"/>
        <rFont val="ＭＳ Ｐゴシック"/>
        <family val="3"/>
        <charset val="128"/>
      </rPr>
      <t>は、次式で計算する。</t>
    </r>
    <rPh sb="58" eb="60">
      <t>サイダイ</t>
    </rPh>
    <rPh sb="60" eb="62">
      <t>ニュウリョク</t>
    </rPh>
    <rPh sb="66" eb="67">
      <t>ハジ</t>
    </rPh>
    <phoneticPr fontId="3"/>
  </si>
  <si>
    <r>
      <rPr>
        <i/>
        <sz val="10"/>
        <rFont val="Century"/>
        <family val="1"/>
      </rPr>
      <t>T</t>
    </r>
    <r>
      <rPr>
        <vertAlign val="subscript"/>
        <sz val="10"/>
        <rFont val="Century"/>
        <family val="1"/>
      </rPr>
      <t>g</t>
    </r>
    <r>
      <rPr>
        <sz val="10"/>
        <rFont val="ＭＳ Ｐゴシック"/>
        <family val="3"/>
        <charset val="128"/>
      </rPr>
      <t xml:space="preserve"> ： 水温が</t>
    </r>
    <r>
      <rPr>
        <sz val="10"/>
        <rFont val="Century"/>
        <family val="1"/>
      </rPr>
      <t>95</t>
    </r>
    <r>
      <rPr>
        <sz val="10"/>
        <rFont val="ＭＳ Ｐゴシック"/>
        <family val="3"/>
        <charset val="128"/>
      </rPr>
      <t>℃に達した時間[min]</t>
    </r>
    <phoneticPr fontId="3"/>
  </si>
  <si>
    <r>
      <t>　調理品目をけんちん汁とし、小学校用を想定した食材を性能測定基準の巻末資料</t>
    </r>
    <r>
      <rPr>
        <sz val="10"/>
        <rFont val="Century"/>
        <family val="1"/>
      </rPr>
      <t>1</t>
    </r>
    <r>
      <rPr>
        <sz val="10"/>
        <rFont val="ＭＳ Ｐゴシック"/>
        <family val="3"/>
        <charset val="128"/>
      </rPr>
      <t>に示す。最大調理量</t>
    </r>
    <r>
      <rPr>
        <i/>
        <sz val="10"/>
        <rFont val="Century"/>
        <family val="1"/>
      </rPr>
      <t>V</t>
    </r>
    <r>
      <rPr>
        <vertAlign val="subscript"/>
        <sz val="10"/>
        <rFont val="Century"/>
        <family val="1"/>
      </rPr>
      <t xml:space="preserve">m </t>
    </r>
    <r>
      <rPr>
        <sz val="10"/>
        <rFont val="ＭＳ Ｐゴシック"/>
        <family val="3"/>
        <charset val="128"/>
      </rPr>
      <t>［食</t>
    </r>
    <r>
      <rPr>
        <sz val="10"/>
        <rFont val="Century"/>
        <family val="1"/>
      </rPr>
      <t>/</t>
    </r>
    <r>
      <rPr>
        <sz val="10"/>
        <rFont val="ＭＳ Ｐゴシック"/>
        <family val="3"/>
        <charset val="128"/>
      </rPr>
      <t>回］</t>
    </r>
    <r>
      <rPr>
        <sz val="10"/>
        <rFont val="Century"/>
        <family val="1"/>
      </rPr>
      <t xml:space="preserve"> </t>
    </r>
    <r>
      <rPr>
        <sz val="10"/>
        <rFont val="ＭＳ Ｐゴシック"/>
        <family val="3"/>
        <charset val="128"/>
      </rPr>
      <t>の食材を用意し、下図</t>
    </r>
    <r>
      <rPr>
        <sz val="10"/>
        <rFont val="Century"/>
        <family val="1"/>
      </rPr>
      <t xml:space="preserve"> </t>
    </r>
    <r>
      <rPr>
        <sz val="10"/>
        <rFont val="ＭＳ Ｐゴシック"/>
        <family val="3"/>
        <charset val="128"/>
      </rPr>
      <t>に示す予熱、炒め、煮立ておよび煮込みの工程（煮立て時および煮込み時には、フタを閉める。）で調理する。ただし、食材を用いる替わりに、性能測定基準の巻末資料</t>
    </r>
    <r>
      <rPr>
        <sz val="10"/>
        <rFont val="Century"/>
        <family val="1"/>
      </rPr>
      <t>1</t>
    </r>
    <r>
      <rPr>
        <sz val="10"/>
        <rFont val="ＭＳ Ｐゴシック"/>
        <family val="3"/>
        <charset val="128"/>
      </rPr>
      <t>に示す方法で水に置き換えてもよい。
　最大調理量</t>
    </r>
    <r>
      <rPr>
        <sz val="10"/>
        <rFont val="Century"/>
        <family val="1"/>
      </rPr>
      <t>Vm[</t>
    </r>
    <r>
      <rPr>
        <sz val="10"/>
        <rFont val="ＭＳ Ｐゴシック"/>
        <family val="3"/>
        <charset val="128"/>
      </rPr>
      <t>食</t>
    </r>
    <r>
      <rPr>
        <sz val="10"/>
        <rFont val="Century"/>
        <family val="1"/>
      </rPr>
      <t>/</t>
    </r>
    <r>
      <rPr>
        <sz val="10"/>
        <rFont val="ＭＳ Ｐゴシック"/>
        <family val="3"/>
        <charset val="128"/>
      </rPr>
      <t>回</t>
    </r>
    <r>
      <rPr>
        <sz val="10"/>
        <rFont val="Century"/>
        <family val="1"/>
      </rPr>
      <t xml:space="preserve">] </t>
    </r>
    <r>
      <rPr>
        <sz val="10"/>
        <rFont val="ＭＳ Ｐゴシック"/>
        <family val="3"/>
        <charset val="128"/>
      </rPr>
      <t>は、パンの</t>
    </r>
    <r>
      <rPr>
        <sz val="10"/>
        <rFont val="Century"/>
        <family val="1"/>
      </rPr>
      <t xml:space="preserve">70% </t>
    </r>
    <r>
      <rPr>
        <sz val="10"/>
        <rFont val="ＭＳ Ｐゴシック"/>
        <family val="3"/>
        <charset val="128"/>
      </rPr>
      <t>の水位に相当する量を目安とし、製造者の推奨値とする。煮込み設定温度</t>
    </r>
    <r>
      <rPr>
        <i/>
        <sz val="10"/>
        <rFont val="Symbol"/>
        <family val="1"/>
        <charset val="2"/>
      </rPr>
      <t>q</t>
    </r>
    <r>
      <rPr>
        <vertAlign val="subscript"/>
        <sz val="10"/>
        <rFont val="Century"/>
        <family val="1"/>
      </rPr>
      <t xml:space="preserve">4 </t>
    </r>
    <r>
      <rPr>
        <sz val="10"/>
        <rFont val="ＭＳ Ｐゴシック"/>
        <family val="3"/>
        <charset val="128"/>
      </rPr>
      <t>[℃] は、沸騰寸前の状態を維持するため、煮込み終了時のパン底表面の温度が煮込み開始時のパン底表面の温度より</t>
    </r>
    <r>
      <rPr>
        <sz val="10"/>
        <rFont val="Century"/>
        <family val="1"/>
      </rPr>
      <t xml:space="preserve">2 </t>
    </r>
    <r>
      <rPr>
        <sz val="10"/>
        <rFont val="ＭＳ Ｐゴシック"/>
        <family val="3"/>
        <charset val="128"/>
      </rPr>
      <t>℃下回らない温度を目安とし、予備試験で求める。調理に要した時間</t>
    </r>
    <r>
      <rPr>
        <i/>
        <sz val="10"/>
        <rFont val="Century"/>
        <family val="1"/>
      </rPr>
      <t>T</t>
    </r>
    <r>
      <rPr>
        <vertAlign val="subscript"/>
        <sz val="10"/>
        <rFont val="Century"/>
        <family val="1"/>
      </rPr>
      <t xml:space="preserve">c </t>
    </r>
    <r>
      <rPr>
        <sz val="10"/>
        <rFont val="Century"/>
        <family val="1"/>
      </rPr>
      <t>[min/</t>
    </r>
    <r>
      <rPr>
        <sz val="10"/>
        <rFont val="ＭＳ Ｐゴシック"/>
        <family val="3"/>
        <charset val="128"/>
      </rPr>
      <t>回</t>
    </r>
    <r>
      <rPr>
        <sz val="10"/>
        <rFont val="Century"/>
        <family val="1"/>
      </rPr>
      <t>]</t>
    </r>
    <r>
      <rPr>
        <sz val="10"/>
        <rFont val="ＭＳ Ｐゴシック"/>
        <family val="3"/>
        <charset val="128"/>
      </rPr>
      <t>は、予熱開始から煮込み終了までの時間とする。調理に要した時間</t>
    </r>
    <r>
      <rPr>
        <i/>
        <sz val="10"/>
        <rFont val="Century"/>
        <family val="1"/>
      </rPr>
      <t>T</t>
    </r>
    <r>
      <rPr>
        <vertAlign val="subscript"/>
        <sz val="10"/>
        <rFont val="Century"/>
        <family val="1"/>
      </rPr>
      <t xml:space="preserve">c </t>
    </r>
    <r>
      <rPr>
        <sz val="10"/>
        <rFont val="Century"/>
        <family val="1"/>
      </rPr>
      <t>[min/</t>
    </r>
    <r>
      <rPr>
        <sz val="10"/>
        <rFont val="ＭＳ Ｐゴシック"/>
        <family val="3"/>
        <charset val="128"/>
      </rPr>
      <t>回</t>
    </r>
    <r>
      <rPr>
        <sz val="10"/>
        <rFont val="Century"/>
        <family val="1"/>
      </rPr>
      <t xml:space="preserve">] </t>
    </r>
    <r>
      <rPr>
        <sz val="10"/>
        <rFont val="ＭＳ Ｐゴシック"/>
        <family val="3"/>
        <charset val="128"/>
      </rPr>
      <t>の間の消費電力量</t>
    </r>
    <r>
      <rPr>
        <i/>
        <sz val="10"/>
        <rFont val="Century"/>
        <family val="1"/>
      </rPr>
      <t>P</t>
    </r>
    <r>
      <rPr>
        <vertAlign val="subscript"/>
        <sz val="10"/>
        <rFont val="Century"/>
        <family val="1"/>
      </rPr>
      <t xml:space="preserve">c </t>
    </r>
    <r>
      <rPr>
        <sz val="10"/>
        <rFont val="Century"/>
        <family val="1"/>
      </rPr>
      <t>[kWh/</t>
    </r>
    <r>
      <rPr>
        <sz val="10"/>
        <rFont val="ＭＳ Ｐゴシック"/>
        <family val="3"/>
        <charset val="128"/>
      </rPr>
      <t>回</t>
    </r>
    <r>
      <rPr>
        <sz val="10"/>
        <rFont val="Century"/>
        <family val="1"/>
      </rPr>
      <t xml:space="preserve">] </t>
    </r>
    <r>
      <rPr>
        <sz val="10"/>
        <rFont val="ＭＳ Ｐゴシック"/>
        <family val="3"/>
        <charset val="128"/>
      </rPr>
      <t>を測定する。</t>
    </r>
    <rPh sb="28" eb="30">
      <t>ソクテイ</t>
    </rPh>
    <rPh sb="64" eb="65">
      <t>シタ</t>
    </rPh>
    <rPh sb="134" eb="136">
      <t>ソクテイ</t>
    </rPh>
    <rPh sb="306" eb="308">
      <t>ジカン</t>
    </rPh>
    <rPh sb="362" eb="363">
      <t>ショウ</t>
    </rPh>
    <phoneticPr fontId="3"/>
  </si>
  <si>
    <r>
      <t xml:space="preserve">    </t>
    </r>
    <r>
      <rPr>
        <sz val="10"/>
        <rFont val="ＭＳ Ｐゴシック"/>
        <family val="3"/>
        <charset val="128"/>
      </rPr>
      <t>　　　パン底表面の最高温度が</t>
    </r>
    <r>
      <rPr>
        <sz val="10"/>
        <rFont val="Century"/>
        <family val="1"/>
      </rPr>
      <t xml:space="preserve">150 </t>
    </r>
    <r>
      <rPr>
        <sz val="10"/>
        <rFont val="ＭＳ Ｐゴシック"/>
        <family val="3"/>
        <charset val="128"/>
      </rPr>
      <t>℃に達した時間を予備試験で求める。</t>
    </r>
    <rPh sb="9" eb="10">
      <t>ソコ</t>
    </rPh>
    <rPh sb="10" eb="12">
      <t>ヒョウメン</t>
    </rPh>
    <rPh sb="13" eb="15">
      <t>サイコウ</t>
    </rPh>
    <rPh sb="15" eb="17">
      <t>オンド</t>
    </rPh>
    <rPh sb="24" eb="25">
      <t>タッ</t>
    </rPh>
    <rPh sb="27" eb="29">
      <t>ジカン</t>
    </rPh>
    <rPh sb="30" eb="32">
      <t>ヨビ</t>
    </rPh>
    <rPh sb="32" eb="34">
      <t>シケン</t>
    </rPh>
    <rPh sb="35" eb="36">
      <t>モト</t>
    </rPh>
    <phoneticPr fontId="3"/>
  </si>
  <si>
    <r>
      <rPr>
        <sz val="10"/>
        <rFont val="ＭＳ Ｐゴシック"/>
        <family val="3"/>
        <charset val="128"/>
      </rPr>
      <t>　　　　　パン底表面の最高温度が</t>
    </r>
    <r>
      <rPr>
        <sz val="10"/>
        <rFont val="Century"/>
        <family val="1"/>
      </rPr>
      <t xml:space="preserve">150 </t>
    </r>
    <r>
      <rPr>
        <sz val="10"/>
        <rFont val="ＭＳ Ｐゴシック"/>
        <family val="3"/>
        <charset val="128"/>
      </rPr>
      <t>℃に達した時間</t>
    </r>
    <phoneticPr fontId="3"/>
  </si>
  <si>
    <r>
      <rPr>
        <sz val="10"/>
        <rFont val="ＭＳ Ｐゴシック"/>
        <family val="3"/>
        <charset val="128"/>
      </rPr>
      <t>調理能力試験の食材は、表</t>
    </r>
    <r>
      <rPr>
        <sz val="10"/>
        <rFont val="Century"/>
        <family val="1"/>
      </rPr>
      <t>1</t>
    </r>
    <r>
      <rPr>
        <sz val="10"/>
        <rFont val="ＭＳ Ｐゴシック"/>
        <family val="3"/>
        <charset val="128"/>
      </rPr>
      <t>の食材を用いる替わりに、表</t>
    </r>
    <r>
      <rPr>
        <sz val="10"/>
        <rFont val="Century"/>
        <family val="1"/>
      </rPr>
      <t>2</t>
    </r>
    <r>
      <rPr>
        <sz val="10"/>
        <rFont val="ＭＳ Ｐゴシック"/>
        <family val="3"/>
        <charset val="128"/>
      </rPr>
      <t>の水に置き換えてもよい。</t>
    </r>
    <rPh sb="0" eb="2">
      <t>チョウリ</t>
    </rPh>
    <rPh sb="2" eb="4">
      <t>ノウリョク</t>
    </rPh>
    <rPh sb="4" eb="6">
      <t>シケン</t>
    </rPh>
    <rPh sb="7" eb="9">
      <t>ショクザイ</t>
    </rPh>
    <rPh sb="11" eb="12">
      <t>ヒョウ</t>
    </rPh>
    <rPh sb="14" eb="16">
      <t>ショクザイ</t>
    </rPh>
    <rPh sb="17" eb="18">
      <t>モチ</t>
    </rPh>
    <rPh sb="20" eb="21">
      <t>カ</t>
    </rPh>
    <rPh sb="25" eb="26">
      <t>ヒョウ</t>
    </rPh>
    <phoneticPr fontId="3"/>
  </si>
  <si>
    <r>
      <t>T</t>
    </r>
    <r>
      <rPr>
        <vertAlign val="subscript"/>
        <sz val="10"/>
        <rFont val="Century"/>
        <family val="1"/>
      </rPr>
      <t xml:space="preserve">1 </t>
    </r>
    <r>
      <rPr>
        <sz val="10"/>
        <rFont val="ＭＳ Ｐゴシック"/>
        <family val="3"/>
        <charset val="128"/>
      </rPr>
      <t>：予熱時間［min］　パン底表面の最高温度が</t>
    </r>
    <r>
      <rPr>
        <sz val="10"/>
        <rFont val="Century"/>
        <family val="1"/>
      </rPr>
      <t xml:space="preserve">150 </t>
    </r>
    <r>
      <rPr>
        <sz val="10"/>
        <rFont val="ＭＳ Ｐゴシック"/>
        <family val="3"/>
        <charset val="128"/>
      </rPr>
      <t>℃に達した時間</t>
    </r>
    <rPh sb="4" eb="6">
      <t>ヨネツ</t>
    </rPh>
    <rPh sb="6" eb="7">
      <t>ジ</t>
    </rPh>
    <rPh sb="7" eb="8">
      <t>カン</t>
    </rPh>
    <phoneticPr fontId="3"/>
  </si>
  <si>
    <r>
      <rPr>
        <sz val="10"/>
        <rFont val="ＭＳ Ｐゴシック"/>
        <family val="3"/>
        <charset val="128"/>
      </rPr>
      <t>　　　水投入から、沸騰開始の</t>
    </r>
    <r>
      <rPr>
        <sz val="10"/>
        <rFont val="Century"/>
        <family val="1"/>
      </rPr>
      <t>2</t>
    </r>
    <r>
      <rPr>
        <sz val="10"/>
        <rFont val="ＭＳ Ｐゴシック"/>
        <family val="3"/>
        <charset val="128"/>
      </rPr>
      <t>分後までの時間</t>
    </r>
    <phoneticPr fontId="3"/>
  </si>
  <si>
    <r>
      <rPr>
        <sz val="10"/>
        <rFont val="ＭＳ Ｐゴシック"/>
        <family val="3"/>
        <charset val="128"/>
      </rPr>
      <t>ごま油</t>
    </r>
  </si>
  <si>
    <r>
      <rPr>
        <sz val="10"/>
        <rFont val="ＭＳ Ｐゴシック"/>
        <family val="3"/>
        <charset val="128"/>
      </rPr>
      <t>鶏肉（</t>
    </r>
    <r>
      <rPr>
        <sz val="10"/>
        <rFont val="Century"/>
        <family val="1"/>
      </rPr>
      <t>20g/</t>
    </r>
    <r>
      <rPr>
        <sz val="10"/>
        <rFont val="ＭＳ Ｐゴシック"/>
        <family val="3"/>
        <charset val="128"/>
      </rPr>
      <t>切）</t>
    </r>
  </si>
  <si>
    <r>
      <rPr>
        <sz val="10"/>
        <rFont val="ＭＳ Ｐゴシック"/>
        <family val="3"/>
        <charset val="128"/>
      </rPr>
      <t>ごぼう（さきがき）</t>
    </r>
  </si>
  <si>
    <r>
      <rPr>
        <sz val="10"/>
        <rFont val="ＭＳ Ｐゴシック"/>
        <family val="3"/>
        <charset val="128"/>
      </rPr>
      <t>こんにゃく（色紙切り</t>
    </r>
    <r>
      <rPr>
        <sz val="10"/>
        <rFont val="Century"/>
        <family val="1"/>
      </rPr>
      <t>5mm</t>
    </r>
    <r>
      <rPr>
        <sz val="10"/>
        <rFont val="ＭＳ Ｐゴシック"/>
        <family val="3"/>
        <charset val="128"/>
      </rPr>
      <t>）</t>
    </r>
    <r>
      <rPr>
        <sz val="10"/>
        <rFont val="Century"/>
        <family val="1"/>
      </rPr>
      <t xml:space="preserve"> </t>
    </r>
  </si>
  <si>
    <r>
      <rPr>
        <sz val="10"/>
        <rFont val="ＭＳ Ｐゴシック"/>
        <family val="3"/>
        <charset val="128"/>
      </rPr>
      <t>人参（いちょう</t>
    </r>
    <r>
      <rPr>
        <sz val="10"/>
        <rFont val="Century"/>
        <family val="1"/>
      </rPr>
      <t>5mm</t>
    </r>
    <r>
      <rPr>
        <sz val="10"/>
        <rFont val="ＭＳ Ｐゴシック"/>
        <family val="3"/>
        <charset val="128"/>
      </rPr>
      <t>）</t>
    </r>
  </si>
  <si>
    <r>
      <rPr>
        <sz val="10"/>
        <rFont val="ＭＳ Ｐゴシック"/>
        <family val="3"/>
        <charset val="128"/>
      </rPr>
      <t>大根（いちょう</t>
    </r>
    <r>
      <rPr>
        <sz val="10"/>
        <rFont val="Century"/>
        <family val="1"/>
      </rPr>
      <t>5mm</t>
    </r>
    <r>
      <rPr>
        <sz val="10"/>
        <rFont val="ＭＳ Ｐゴシック"/>
        <family val="3"/>
        <charset val="128"/>
      </rPr>
      <t>）</t>
    </r>
  </si>
  <si>
    <r>
      <rPr>
        <sz val="10"/>
        <rFont val="ＭＳ Ｐゴシック"/>
        <family val="3"/>
        <charset val="128"/>
      </rPr>
      <t>里芋（乱切り</t>
    </r>
    <r>
      <rPr>
        <sz val="10"/>
        <rFont val="Century"/>
        <family val="1"/>
      </rPr>
      <t>5g</t>
    </r>
    <r>
      <rPr>
        <sz val="10"/>
        <rFont val="ＭＳ Ｐゴシック"/>
        <family val="3"/>
        <charset val="128"/>
      </rPr>
      <t>）</t>
    </r>
  </si>
  <si>
    <r>
      <rPr>
        <sz val="10"/>
        <rFont val="ＭＳ Ｐゴシック"/>
        <family val="3"/>
        <charset val="128"/>
      </rPr>
      <t>水</t>
    </r>
  </si>
  <si>
    <r>
      <rPr>
        <sz val="10"/>
        <rFont val="ＭＳ Ｐゴシック"/>
        <family val="3"/>
        <charset val="128"/>
      </rPr>
      <t>木綿豆腐（</t>
    </r>
    <r>
      <rPr>
        <sz val="10"/>
        <rFont val="Century"/>
        <family val="1"/>
      </rPr>
      <t xml:space="preserve">15mm </t>
    </r>
    <r>
      <rPr>
        <sz val="10"/>
        <rFont val="ＭＳ Ｐゴシック"/>
        <family val="3"/>
        <charset val="128"/>
      </rPr>
      <t>角）</t>
    </r>
    <r>
      <rPr>
        <sz val="10"/>
        <rFont val="Century"/>
        <family val="1"/>
      </rPr>
      <t xml:space="preserve"> </t>
    </r>
  </si>
  <si>
    <r>
      <rPr>
        <sz val="10"/>
        <rFont val="ＭＳ Ｐゴシック"/>
        <family val="3"/>
        <charset val="128"/>
      </rPr>
      <t>塩</t>
    </r>
  </si>
  <si>
    <r>
      <rPr>
        <sz val="10"/>
        <rFont val="ＭＳ Ｐゴシック"/>
        <family val="3"/>
        <charset val="128"/>
      </rPr>
      <t>濃口醤油</t>
    </r>
  </si>
  <si>
    <r>
      <rPr>
        <sz val="10"/>
        <rFont val="ＭＳ Ｐゴシック"/>
        <family val="3"/>
        <charset val="128"/>
      </rPr>
      <t>酒</t>
    </r>
  </si>
  <si>
    <r>
      <rPr>
        <sz val="10"/>
        <rFont val="ＭＳ Ｐゴシック"/>
        <family val="3"/>
        <charset val="128"/>
      </rPr>
      <t>長ねぎ（輪切り</t>
    </r>
    <r>
      <rPr>
        <sz val="10"/>
        <rFont val="Century"/>
        <family val="1"/>
      </rPr>
      <t>5mm</t>
    </r>
    <r>
      <rPr>
        <sz val="10"/>
        <rFont val="ＭＳ Ｐゴシック"/>
        <family val="3"/>
        <charset val="128"/>
      </rPr>
      <t>）</t>
    </r>
    <r>
      <rPr>
        <sz val="10"/>
        <rFont val="Century"/>
        <family val="1"/>
      </rPr>
      <t xml:space="preserve"> </t>
    </r>
  </si>
  <si>
    <r>
      <rPr>
        <sz val="10"/>
        <rFont val="ＭＳ Ｐゴシック"/>
        <family val="3"/>
        <charset val="128"/>
      </rPr>
      <t>合　　　　計</t>
    </r>
    <rPh sb="0" eb="1">
      <t>ゴウ</t>
    </rPh>
    <rPh sb="5" eb="6">
      <t>ケイ</t>
    </rPh>
    <phoneticPr fontId="3"/>
  </si>
  <si>
    <r>
      <rPr>
        <sz val="9"/>
        <rFont val="ＭＳ Ｐゴシック"/>
        <family val="3"/>
        <charset val="128"/>
      </rPr>
      <t>［</t>
    </r>
    <r>
      <rPr>
        <sz val="9"/>
        <rFont val="Century"/>
        <family val="1"/>
      </rPr>
      <t>g</t>
    </r>
    <r>
      <rPr>
        <sz val="9"/>
        <rFont val="ＭＳ Ｐゴシック"/>
        <family val="3"/>
        <charset val="128"/>
      </rPr>
      <t>］</t>
    </r>
    <phoneticPr fontId="3"/>
  </si>
  <si>
    <r>
      <t xml:space="preserve">[cal/g </t>
    </r>
    <r>
      <rPr>
        <sz val="9"/>
        <rFont val="ＭＳ Ｐゴシック"/>
        <family val="3"/>
        <charset val="128"/>
      </rPr>
      <t>℃</t>
    </r>
    <r>
      <rPr>
        <sz val="9"/>
        <rFont val="Century"/>
        <family val="1"/>
      </rPr>
      <t>]</t>
    </r>
    <phoneticPr fontId="3"/>
  </si>
  <si>
    <r>
      <t>[</t>
    </r>
    <r>
      <rPr>
        <sz val="9"/>
        <rFont val="ＭＳ Ｐゴシック"/>
        <family val="3"/>
        <charset val="128"/>
      </rPr>
      <t>℃</t>
    </r>
    <r>
      <rPr>
        <sz val="9"/>
        <rFont val="Century"/>
        <family val="1"/>
      </rPr>
      <t>]</t>
    </r>
    <phoneticPr fontId="3"/>
  </si>
  <si>
    <r>
      <t xml:space="preserve">食材の
一人分重量
</t>
    </r>
    <r>
      <rPr>
        <sz val="11"/>
        <rFont val="ＭＳ Ｐゴシック"/>
        <family val="3"/>
        <charset val="128"/>
      </rPr>
      <t xml:space="preserve"> </t>
    </r>
    <r>
      <rPr>
        <i/>
        <sz val="11"/>
        <rFont val="Cambria"/>
        <family val="1"/>
      </rPr>
      <t>m</t>
    </r>
    <r>
      <rPr>
        <vertAlign val="subscript"/>
        <sz val="11"/>
        <rFont val="Century"/>
        <family val="1"/>
      </rPr>
      <t>c</t>
    </r>
    <rPh sb="0" eb="2">
      <t>ショクザイ</t>
    </rPh>
    <rPh sb="4" eb="5">
      <t>1</t>
    </rPh>
    <rPh sb="5" eb="7">
      <t>ニンブン</t>
    </rPh>
    <rPh sb="7" eb="9">
      <t>ジュウリョウ</t>
    </rPh>
    <phoneticPr fontId="3"/>
  </si>
  <si>
    <r>
      <rPr>
        <i/>
        <sz val="10"/>
        <rFont val="Cambria"/>
        <family val="1"/>
      </rPr>
      <t>m</t>
    </r>
    <r>
      <rPr>
        <vertAlign val="subscript"/>
        <sz val="10"/>
        <rFont val="Century"/>
        <family val="1"/>
      </rPr>
      <t>c</t>
    </r>
    <r>
      <rPr>
        <vertAlign val="subscript"/>
        <sz val="10"/>
        <rFont val="HGP行書体"/>
        <family val="4"/>
        <charset val="128"/>
      </rPr>
      <t>　</t>
    </r>
    <r>
      <rPr>
        <vertAlign val="subscript"/>
        <sz val="10"/>
        <rFont val="Century"/>
        <family val="1"/>
      </rPr>
      <t xml:space="preserve"> </t>
    </r>
    <r>
      <rPr>
        <sz val="10"/>
        <rFont val="ＭＳ Ｐゴシック"/>
        <family val="3"/>
        <charset val="128"/>
      </rPr>
      <t>：食材の一人分重量[g] （表２)</t>
    </r>
    <rPh sb="5" eb="7">
      <t>ショクザイ</t>
    </rPh>
    <rPh sb="8" eb="9">
      <t>1</t>
    </rPh>
    <phoneticPr fontId="3"/>
  </si>
  <si>
    <r>
      <rPr>
        <i/>
        <sz val="10"/>
        <rFont val="Cambria"/>
        <family val="1"/>
      </rPr>
      <t>Q</t>
    </r>
    <r>
      <rPr>
        <vertAlign val="subscript"/>
        <sz val="10"/>
        <rFont val="Century"/>
        <family val="1"/>
      </rPr>
      <t xml:space="preserve">c </t>
    </r>
    <r>
      <rPr>
        <sz val="10"/>
        <rFont val="ＭＳ Ｐゴシック"/>
        <family val="3"/>
        <charset val="128"/>
      </rPr>
      <t>: 調理時消費電力量[kWh/回]</t>
    </r>
    <phoneticPr fontId="3"/>
  </si>
  <si>
    <r>
      <rPr>
        <i/>
        <sz val="14"/>
        <rFont val="Cambria"/>
        <family val="1"/>
      </rPr>
      <t>Q</t>
    </r>
    <r>
      <rPr>
        <vertAlign val="subscript"/>
        <sz val="14"/>
        <rFont val="Century"/>
        <family val="1"/>
      </rPr>
      <t xml:space="preserve">c </t>
    </r>
    <r>
      <rPr>
        <sz val="10"/>
        <rFont val="ＭＳ Ｐゴシック"/>
        <family val="3"/>
        <charset val="128"/>
      </rPr>
      <t>＝</t>
    </r>
    <phoneticPr fontId="3"/>
  </si>
  <si>
    <r>
      <rPr>
        <i/>
        <sz val="10"/>
        <rFont val="Cambria"/>
        <family val="1"/>
      </rPr>
      <t>Q</t>
    </r>
    <r>
      <rPr>
        <vertAlign val="subscript"/>
        <sz val="10"/>
        <rFont val="Century"/>
        <family val="1"/>
      </rPr>
      <t xml:space="preserve">dN </t>
    </r>
    <r>
      <rPr>
        <sz val="10"/>
        <rFont val="ＭＳ Ｐゴシック"/>
        <family val="3"/>
        <charset val="128"/>
      </rPr>
      <t>: 日あたり消費電力量（回数想定）[kWh/日]</t>
    </r>
    <phoneticPr fontId="3"/>
  </si>
  <si>
    <r>
      <rPr>
        <i/>
        <sz val="14"/>
        <rFont val="Cambria"/>
        <family val="1"/>
      </rPr>
      <t>Q</t>
    </r>
    <r>
      <rPr>
        <vertAlign val="subscript"/>
        <sz val="11"/>
        <rFont val="Century"/>
        <family val="1"/>
      </rPr>
      <t>dN</t>
    </r>
    <r>
      <rPr>
        <sz val="11"/>
        <rFont val="ＭＳ Ｐゴシック"/>
        <family val="3"/>
        <charset val="128"/>
      </rPr>
      <t xml:space="preserve"> ＝</t>
    </r>
    <phoneticPr fontId="3"/>
  </si>
  <si>
    <r>
      <rPr>
        <i/>
        <sz val="10"/>
        <rFont val="Cambria"/>
        <family val="1"/>
      </rPr>
      <t>Q</t>
    </r>
    <r>
      <rPr>
        <vertAlign val="subscript"/>
        <sz val="10"/>
        <rFont val="Century"/>
        <family val="1"/>
      </rPr>
      <t>c</t>
    </r>
    <r>
      <rPr>
        <sz val="11"/>
        <rFont val="ＭＳ Ｐゴシック"/>
        <family val="3"/>
        <charset val="128"/>
      </rPr>
      <t xml:space="preserve"> = </t>
    </r>
    <phoneticPr fontId="3"/>
  </si>
  <si>
    <r>
      <rPr>
        <i/>
        <sz val="10"/>
        <rFont val="Cambria"/>
        <family val="1"/>
      </rPr>
      <t>Q</t>
    </r>
    <r>
      <rPr>
        <vertAlign val="subscript"/>
        <sz val="10"/>
        <rFont val="Century"/>
        <family val="1"/>
      </rPr>
      <t>c</t>
    </r>
    <r>
      <rPr>
        <vertAlign val="subscript"/>
        <sz val="10"/>
        <rFont val="ＭＳ Ｐゴシック"/>
        <family val="3"/>
        <charset val="128"/>
      </rPr>
      <t xml:space="preserve"> </t>
    </r>
    <r>
      <rPr>
        <sz val="10"/>
        <rFont val="ＭＳ Ｐゴシック"/>
        <family val="3"/>
        <charset val="128"/>
      </rPr>
      <t>: 調理時消費電力量[kWh/回]</t>
    </r>
    <phoneticPr fontId="3"/>
  </si>
  <si>
    <r>
      <rPr>
        <sz val="10"/>
        <rFont val="ＭＳ Ｐゴシック"/>
        <family val="3"/>
        <charset val="128"/>
      </rPr>
      <t>調理領域は、パン底面の外周から</t>
    </r>
    <r>
      <rPr>
        <sz val="10"/>
        <rFont val="Century"/>
        <family val="1"/>
      </rPr>
      <t xml:space="preserve">50mm </t>
    </r>
    <r>
      <rPr>
        <sz val="10"/>
        <rFont val="ＭＳ Ｐゴシック"/>
        <family val="3"/>
        <charset val="128"/>
      </rPr>
      <t>内側（下図の色塗り部）とする。調理領域境界線上の測定点は、下図の●印とする。調理領域内部の測定点は、下図の○印とし、境界線上の測定点は、含まない。調理領域内部の測定点の外周側の点は、外周から</t>
    </r>
    <r>
      <rPr>
        <sz val="10"/>
        <rFont val="Century"/>
        <family val="1"/>
      </rPr>
      <t xml:space="preserve">100mm </t>
    </r>
    <r>
      <rPr>
        <sz val="10"/>
        <rFont val="ＭＳ Ｐゴシック"/>
        <family val="3"/>
        <charset val="128"/>
      </rPr>
      <t>内側の位置とする。調理領域内部の測定点の間隔は、幅方向</t>
    </r>
    <r>
      <rPr>
        <i/>
        <sz val="10"/>
        <rFont val="Cambria"/>
        <family val="1"/>
      </rPr>
      <t>a</t>
    </r>
    <r>
      <rPr>
        <sz val="10"/>
        <rFont val="Century"/>
        <family val="1"/>
      </rPr>
      <t xml:space="preserve"> </t>
    </r>
    <r>
      <rPr>
        <sz val="10"/>
        <rFont val="ＭＳ Ｐゴシック"/>
        <family val="3"/>
        <charset val="128"/>
      </rPr>
      <t>および奥行方向</t>
    </r>
    <r>
      <rPr>
        <i/>
        <sz val="10"/>
        <rFont val="Cambria"/>
        <family val="1"/>
      </rPr>
      <t>b</t>
    </r>
    <r>
      <rPr>
        <sz val="10"/>
        <rFont val="Century"/>
        <family val="1"/>
      </rPr>
      <t xml:space="preserve"> </t>
    </r>
    <r>
      <rPr>
        <sz val="10"/>
        <rFont val="ＭＳ Ｐゴシック"/>
        <family val="3"/>
        <charset val="128"/>
      </rPr>
      <t>ともに、</t>
    </r>
    <r>
      <rPr>
        <sz val="10"/>
        <rFont val="Century"/>
        <family val="1"/>
      </rPr>
      <t xml:space="preserve">50mm </t>
    </r>
    <r>
      <rPr>
        <sz val="10"/>
        <rFont val="ＭＳ Ｐゴシック"/>
        <family val="3"/>
        <charset val="128"/>
      </rPr>
      <t>以上かつ</t>
    </r>
    <r>
      <rPr>
        <sz val="10"/>
        <rFont val="Century"/>
        <family val="1"/>
      </rPr>
      <t xml:space="preserve">100mm </t>
    </r>
    <r>
      <rPr>
        <sz val="10"/>
        <rFont val="ＭＳ Ｐゴシック"/>
        <family val="3"/>
        <charset val="128"/>
      </rPr>
      <t>以下とする。調理領域温度は、ある時刻における調理領域内部の全測定点の平均値とする。</t>
    </r>
    <rPh sb="23" eb="24">
      <t>シタ</t>
    </rPh>
    <rPh sb="49" eb="51">
      <t>カズ</t>
    </rPh>
    <rPh sb="70" eb="72">
      <t>カズ</t>
    </rPh>
    <phoneticPr fontId="3"/>
  </si>
  <si>
    <r>
      <rPr>
        <i/>
        <sz val="10"/>
        <rFont val="Cambria"/>
        <family val="1"/>
      </rPr>
      <t>a</t>
    </r>
    <r>
      <rPr>
        <sz val="10"/>
        <rFont val="Cambria"/>
        <family val="1"/>
      </rPr>
      <t xml:space="preserve"> =</t>
    </r>
    <phoneticPr fontId="3"/>
  </si>
  <si>
    <r>
      <rPr>
        <i/>
        <sz val="10"/>
        <rFont val="Cambria"/>
        <family val="1"/>
      </rPr>
      <t>b</t>
    </r>
    <r>
      <rPr>
        <sz val="10"/>
        <rFont val="Cambria"/>
        <family val="1"/>
      </rPr>
      <t xml:space="preserve"> =</t>
    </r>
    <phoneticPr fontId="3"/>
  </si>
  <si>
    <r>
      <rPr>
        <sz val="10"/>
        <rFont val="ＭＳ Ｐゴシック"/>
        <family val="3"/>
        <charset val="128"/>
      </rPr>
      <t>　パンの中を空にして、調理領域温度が</t>
    </r>
    <r>
      <rPr>
        <sz val="10"/>
        <rFont val="Century"/>
        <family val="1"/>
      </rPr>
      <t xml:space="preserve">180 </t>
    </r>
    <r>
      <rPr>
        <sz val="10"/>
        <rFont val="ＭＳ Ｐゴシック"/>
        <family val="3"/>
        <charset val="128"/>
      </rPr>
      <t>℃近辺になっている状態を維持する。調理領域内部および調理領域境界線上の全測定点の温度を</t>
    </r>
    <r>
      <rPr>
        <sz val="10"/>
        <rFont val="Century"/>
        <family val="1"/>
      </rPr>
      <t>1</t>
    </r>
    <r>
      <rPr>
        <sz val="10"/>
        <rFont val="ＭＳ Ｐゴシック"/>
        <family val="3"/>
        <charset val="128"/>
      </rPr>
      <t>分間隔で測定する。測定時間は、設定温度に達してから</t>
    </r>
    <r>
      <rPr>
        <sz val="10"/>
        <rFont val="Century"/>
        <family val="1"/>
      </rPr>
      <t>1</t>
    </r>
    <r>
      <rPr>
        <sz val="10"/>
        <rFont val="ＭＳ Ｐゴシック"/>
        <family val="3"/>
        <charset val="128"/>
      </rPr>
      <t>時間以上経た後、加熱が終了した直後から</t>
    </r>
    <r>
      <rPr>
        <sz val="10"/>
        <rFont val="Century"/>
        <family val="1"/>
      </rPr>
      <t>1</t>
    </r>
    <r>
      <rPr>
        <sz val="10"/>
        <rFont val="ＭＳ Ｐゴシック"/>
        <family val="3"/>
        <charset val="128"/>
      </rPr>
      <t>時間以上経た後の別の加熱が終了した直後までとする。
　加熱面の表面温度の均一性指数</t>
    </r>
    <r>
      <rPr>
        <i/>
        <sz val="10"/>
        <rFont val="Century"/>
        <family val="1"/>
      </rPr>
      <t>I</t>
    </r>
    <r>
      <rPr>
        <sz val="10"/>
        <rFont val="Century"/>
        <family val="1"/>
      </rPr>
      <t xml:space="preserve">s </t>
    </r>
    <r>
      <rPr>
        <sz val="10"/>
        <rFont val="ＭＳ Ｐゴシック"/>
        <family val="3"/>
        <charset val="128"/>
      </rPr>
      <t>は、次式で計算する。</t>
    </r>
    <phoneticPr fontId="3"/>
  </si>
  <si>
    <r>
      <rPr>
        <sz val="10"/>
        <rFont val="ＭＳ Ｐゴシック"/>
        <family val="3"/>
        <charset val="128"/>
      </rPr>
      <t>（少数第</t>
    </r>
    <r>
      <rPr>
        <sz val="10"/>
        <rFont val="Century"/>
        <family val="1"/>
      </rPr>
      <t>1</t>
    </r>
    <r>
      <rPr>
        <sz val="10"/>
        <rFont val="ＭＳ Ｐゴシック"/>
        <family val="3"/>
        <charset val="128"/>
      </rPr>
      <t>位を四捨五入する。ただし、</t>
    </r>
    <r>
      <rPr>
        <sz val="10"/>
        <rFont val="Century"/>
        <family val="1"/>
      </rPr>
      <t>190</t>
    </r>
    <r>
      <rPr>
        <sz val="10"/>
        <rFont val="ＭＳ Ｐゴシック"/>
        <family val="3"/>
        <charset val="128"/>
      </rPr>
      <t>℃以上の場合は</t>
    </r>
    <r>
      <rPr>
        <sz val="10"/>
        <rFont val="Century"/>
        <family val="1"/>
      </rPr>
      <t>190</t>
    </r>
    <r>
      <rPr>
        <sz val="10"/>
        <rFont val="ＭＳ Ｐゴシック"/>
        <family val="3"/>
        <charset val="128"/>
      </rPr>
      <t>℃、</t>
    </r>
    <r>
      <rPr>
        <sz val="10"/>
        <rFont val="Century"/>
        <family val="1"/>
      </rPr>
      <t>170</t>
    </r>
    <r>
      <rPr>
        <sz val="10"/>
        <rFont val="ＭＳ Ｐゴシック"/>
        <family val="3"/>
        <charset val="128"/>
      </rPr>
      <t>℃以下の場合は</t>
    </r>
    <r>
      <rPr>
        <sz val="10"/>
        <rFont val="Century"/>
        <family val="1"/>
      </rPr>
      <t>170</t>
    </r>
    <r>
      <rPr>
        <sz val="10"/>
        <rFont val="ＭＳ Ｐゴシック"/>
        <family val="3"/>
        <charset val="128"/>
      </rPr>
      <t>℃とする。）</t>
    </r>
    <r>
      <rPr>
        <sz val="10"/>
        <rFont val="Century"/>
        <family val="1"/>
      </rPr>
      <t xml:space="preserve">   </t>
    </r>
    <phoneticPr fontId="3"/>
  </si>
  <si>
    <r>
      <t>等温線図は調理領域温度の平均値</t>
    </r>
    <r>
      <rPr>
        <i/>
        <sz val="10"/>
        <rFont val="Symbol"/>
        <family val="1"/>
        <charset val="2"/>
      </rPr>
      <t>q</t>
    </r>
    <r>
      <rPr>
        <vertAlign val="subscript"/>
        <sz val="10"/>
        <rFont val="Century"/>
        <family val="1"/>
      </rPr>
      <t xml:space="preserve">a </t>
    </r>
    <r>
      <rPr>
        <sz val="10"/>
        <rFont val="ＭＳ Ｐゴシック"/>
        <family val="3"/>
        <charset val="128"/>
      </rPr>
      <t>[℃] を起点として</t>
    </r>
    <r>
      <rPr>
        <sz val="10"/>
        <rFont val="Century"/>
        <family val="1"/>
      </rPr>
      <t xml:space="preserve">10 </t>
    </r>
    <r>
      <rPr>
        <sz val="10"/>
        <rFont val="ＭＳ Ｐゴシック"/>
        <family val="3"/>
        <charset val="128"/>
      </rPr>
      <t>℃間隔で描く。</t>
    </r>
    <rPh sb="0" eb="3">
      <t>トウオンセン</t>
    </rPh>
    <rPh sb="3" eb="4">
      <t>ズ</t>
    </rPh>
    <phoneticPr fontId="3"/>
  </si>
  <si>
    <r>
      <t>適温領域面積</t>
    </r>
    <r>
      <rPr>
        <i/>
        <sz val="10"/>
        <rFont val="Century"/>
        <family val="1"/>
      </rPr>
      <t>A</t>
    </r>
    <r>
      <rPr>
        <vertAlign val="subscript"/>
        <sz val="10"/>
        <rFont val="Century"/>
        <family val="1"/>
      </rPr>
      <t xml:space="preserve">p </t>
    </r>
    <r>
      <rPr>
        <sz val="10"/>
        <rFont val="ＭＳ Ｐゴシック"/>
        <family val="3"/>
        <charset val="128"/>
      </rPr>
      <t>[m</t>
    </r>
    <r>
      <rPr>
        <vertAlign val="superscript"/>
        <sz val="10"/>
        <rFont val="ＭＳ Ｐゴシック"/>
        <family val="3"/>
        <charset val="128"/>
      </rPr>
      <t>2</t>
    </r>
    <r>
      <rPr>
        <sz val="10"/>
        <rFont val="ＭＳ Ｐゴシック"/>
        <family val="3"/>
        <charset val="128"/>
      </rPr>
      <t>] は、調理領域温度の平均値</t>
    </r>
    <r>
      <rPr>
        <i/>
        <sz val="10"/>
        <rFont val="Symbol"/>
        <family val="1"/>
        <charset val="2"/>
      </rPr>
      <t>q</t>
    </r>
    <r>
      <rPr>
        <vertAlign val="subscript"/>
        <sz val="10"/>
        <rFont val="Century"/>
        <family val="1"/>
      </rPr>
      <t>a</t>
    </r>
    <r>
      <rPr>
        <sz val="10"/>
        <rFont val="ＭＳ Ｐゴシック"/>
        <family val="3"/>
        <charset val="128"/>
      </rPr>
      <t>±</t>
    </r>
    <r>
      <rPr>
        <sz val="10"/>
        <rFont val="Century"/>
        <family val="1"/>
      </rPr>
      <t>10</t>
    </r>
    <r>
      <rPr>
        <sz val="10"/>
        <rFont val="ＭＳ Ｐゴシック"/>
        <family val="3"/>
        <charset val="128"/>
      </rPr>
      <t xml:space="preserve"> ℃以内に入る面積として、平均的な時点における等温線図から計算する。</t>
    </r>
    <phoneticPr fontId="3"/>
  </si>
  <si>
    <r>
      <rPr>
        <i/>
        <sz val="10"/>
        <rFont val="Cambria"/>
        <family val="1"/>
      </rPr>
      <t>n</t>
    </r>
    <r>
      <rPr>
        <vertAlign val="subscript"/>
        <sz val="11"/>
        <rFont val="Century"/>
        <family val="1"/>
      </rPr>
      <t>d</t>
    </r>
    <r>
      <rPr>
        <sz val="11"/>
        <rFont val="ＭＳ Ｐゴシック"/>
        <family val="3"/>
        <charset val="128"/>
      </rPr>
      <t xml:space="preserve"> =</t>
    </r>
    <phoneticPr fontId="3"/>
  </si>
  <si>
    <t>品　　目</t>
    <rPh sb="0" eb="1">
      <t>シナ</t>
    </rPh>
    <rPh sb="3" eb="4">
      <t>メ</t>
    </rPh>
    <phoneticPr fontId="3"/>
  </si>
  <si>
    <r>
      <t xml:space="preserve">1 </t>
    </r>
    <r>
      <rPr>
        <sz val="10"/>
        <rFont val="ＭＳ Ｐゴシック"/>
        <family val="3"/>
        <charset val="128"/>
      </rPr>
      <t>回目</t>
    </r>
    <rPh sb="2" eb="4">
      <t>カイメ</t>
    </rPh>
    <phoneticPr fontId="3"/>
  </si>
  <si>
    <r>
      <t xml:space="preserve">2 </t>
    </r>
    <r>
      <rPr>
        <sz val="10"/>
        <rFont val="ＭＳ Ｐゴシック"/>
        <family val="3"/>
        <charset val="128"/>
      </rPr>
      <t>回目</t>
    </r>
    <rPh sb="2" eb="4">
      <t>カイメ</t>
    </rPh>
    <phoneticPr fontId="3"/>
  </si>
  <si>
    <r>
      <rPr>
        <i/>
        <sz val="10"/>
        <rFont val="Century"/>
        <family val="1"/>
      </rPr>
      <t>p</t>
    </r>
    <r>
      <rPr>
        <vertAlign val="subscript"/>
        <sz val="10"/>
        <rFont val="Century"/>
        <family val="1"/>
      </rPr>
      <t>x</t>
    </r>
    <r>
      <rPr>
        <sz val="10"/>
        <rFont val="ＭＳ Ｐゴシック"/>
        <family val="3"/>
        <charset val="128"/>
      </rPr>
      <t xml:space="preserve"> ： 試験機器の最大消費電力[kW]</t>
    </r>
    <rPh sb="10" eb="12">
      <t>サイダイ</t>
    </rPh>
    <rPh sb="12" eb="14">
      <t>ショウヒ</t>
    </rPh>
    <rPh sb="14" eb="16">
      <t>デンリョク</t>
    </rPh>
    <phoneticPr fontId="3"/>
  </si>
  <si>
    <r>
      <rPr>
        <i/>
        <sz val="10"/>
        <rFont val="Cambria"/>
        <family val="1"/>
      </rPr>
      <t>n</t>
    </r>
    <r>
      <rPr>
        <vertAlign val="subscript"/>
        <sz val="10"/>
        <rFont val="ＭＳ Ｐゴシック"/>
        <family val="3"/>
        <charset val="128"/>
      </rPr>
      <t xml:space="preserve">d </t>
    </r>
    <r>
      <rPr>
        <sz val="10"/>
        <rFont val="ＭＳ Ｐゴシック"/>
        <family val="3"/>
        <charset val="128"/>
      </rPr>
      <t>： 調理回数[回/日] 　標準値は</t>
    </r>
    <r>
      <rPr>
        <sz val="10"/>
        <rFont val="Century"/>
        <family val="1"/>
      </rPr>
      <t>1</t>
    </r>
    <r>
      <rPr>
        <sz val="10"/>
        <rFont val="ＭＳ Ｐゴシック"/>
        <family val="3"/>
        <charset val="128"/>
      </rPr>
      <t>回/日</t>
    </r>
    <rPh sb="21" eb="22">
      <t>カイ</t>
    </rPh>
    <rPh sb="23" eb="24">
      <t>ニチ</t>
    </rPh>
    <phoneticPr fontId="3"/>
  </si>
  <si>
    <r>
      <t>±</t>
    </r>
    <r>
      <rPr>
        <sz val="10"/>
        <rFont val="Century"/>
        <family val="1"/>
      </rPr>
      <t>10</t>
    </r>
    <r>
      <rPr>
        <sz val="10"/>
        <rFont val="ＭＳ Ｐゴシック"/>
        <family val="3"/>
        <charset val="128"/>
      </rPr>
      <t>℃の範囲</t>
    </r>
    <phoneticPr fontId="3"/>
  </si>
  <si>
    <t>上記のパン底面測定点図に従って、実際のパン底面測定点図を描く。</t>
    <rPh sb="0" eb="2">
      <t>ジョウキ</t>
    </rPh>
    <rPh sb="5" eb="6">
      <t>ソコ</t>
    </rPh>
    <rPh sb="6" eb="7">
      <t>メン</t>
    </rPh>
    <rPh sb="7" eb="9">
      <t>ソクテイ</t>
    </rPh>
    <rPh sb="9" eb="10">
      <t>テン</t>
    </rPh>
    <rPh sb="10" eb="11">
      <t>ズ</t>
    </rPh>
    <rPh sb="12" eb="13">
      <t>シタガ</t>
    </rPh>
    <rPh sb="16" eb="18">
      <t>ジッサイ</t>
    </rPh>
    <rPh sb="28" eb="29">
      <t>カ</t>
    </rPh>
    <phoneticPr fontId="3"/>
  </si>
  <si>
    <t>業務用厨房熱機器等性能測定結果　【電気機器】</t>
    <rPh sb="0" eb="3">
      <t>ギョウムヨウ</t>
    </rPh>
    <rPh sb="3" eb="5">
      <t>チュウボウ</t>
    </rPh>
    <rPh sb="5" eb="6">
      <t>ネツ</t>
    </rPh>
    <rPh sb="6" eb="9">
      <t>キキナド</t>
    </rPh>
    <rPh sb="9" eb="11">
      <t>セイノウ</t>
    </rPh>
    <rPh sb="11" eb="13">
      <t>ソクテイ</t>
    </rPh>
    <rPh sb="13" eb="15">
      <t>ケッカ</t>
    </rPh>
    <phoneticPr fontId="3"/>
  </si>
  <si>
    <t>性能測定
結　果</t>
    <rPh sb="0" eb="2">
      <t>セイノウ</t>
    </rPh>
    <rPh sb="2" eb="4">
      <t>ソクテイ</t>
    </rPh>
    <rPh sb="5" eb="6">
      <t>ケツ</t>
    </rPh>
    <rPh sb="7" eb="8">
      <t>カ</t>
    </rPh>
    <phoneticPr fontId="3"/>
  </si>
  <si>
    <t>品　目</t>
    <rPh sb="0" eb="1">
      <t>シナ</t>
    </rPh>
    <rPh sb="2" eb="3">
      <t>メ</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</si>
</sst>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0_ "/>
    <numFmt numFmtId="177" formatCode="0.000_);[Red]\(0.000\)"/>
    <numFmt numFmtId="178" formatCode="0.000_ "/>
    <numFmt numFmtId="179" formatCode="0.0_ "/>
    <numFmt numFmtId="180" formatCode="0_ "/>
    <numFmt numFmtId="181" formatCode="0_);[Red]\(0\)"/>
    <numFmt numFmtId="182" formatCode="0.0_);[Red]\(0.0\)"/>
    <numFmt numFmtId="183" formatCode="0.00_);[Red]\(0.00\)"/>
    <numFmt numFmtId="184" formatCode="0.0%"/>
    <numFmt numFmtId="185" formatCode="yyyy/m/d;@"/>
    <numFmt numFmtId="186" formatCode="yyyy&quot;年&quot;m&quot;月&quot;d&quot;日&quot;;@"/>
    <numFmt numFmtId="187" formatCode="0.0;_谀"/>
    <numFmt numFmtId="188" formatCode="0.00;_谀"/>
    <numFmt numFmtId="189" formatCode="0;_谀"/>
    <numFmt numFmtId="190" formatCode="General&quot;人分&quot;"/>
    <numFmt numFmtId="191" formatCode="General&quot;人分の水の重量&quot;"/>
    <numFmt numFmtId="192" formatCode="&quot;試験水温&quot;General&quot;℃で補正した&quot;"/>
    <numFmt numFmtId="193" formatCode="General&quot;℃に補正した_x000a_等価水量[kg]&quot;"/>
    <numFmt numFmtId="194" formatCode="#,##0_ "/>
    <numFmt numFmtId="195" formatCode="\,0%"/>
    <numFmt numFmtId="196" formatCode="General&quot;食&quot;"/>
    <numFmt numFmtId="197" formatCode="General\℃"/>
    <numFmt numFmtId="198" formatCode="\+#.0;\-#.0;0"/>
    <numFmt numFmtId="199" formatCode="\+#&quot;%&quot;;\-#&quot;%&quot;;0"/>
    <numFmt numFmtId="200" formatCode="\+#&quot;％&quot;;\-#&quot;％&quot;;0"/>
    <numFmt numFmtId="201" formatCode="\+#&quot;%､&quot;;\-#&quot;%&quot;;0"/>
    <numFmt numFmtId="202" formatCode="&quot;＝&quot;\+#&quot;％、&quot;;\-#&quot;％、&quot;;0"/>
    <numFmt numFmtId="203" formatCode="#,##0_);[Red]\(#,##0\)"/>
  </numFmts>
  <fonts count="7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8"/>
      <color indexed="10"/>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b/>
      <sz val="11"/>
      <color indexed="9"/>
      <name val="ＭＳ Ｐゴシック"/>
      <family val="3"/>
      <charset val="128"/>
    </font>
    <font>
      <b/>
      <sz val="12"/>
      <name val="ＭＳ Ｐゴシック"/>
      <family val="3"/>
      <charset val="128"/>
    </font>
    <font>
      <vertAlign val="subscript"/>
      <sz val="10"/>
      <name val="ＭＳ Ｐゴシック"/>
      <family val="3"/>
      <charset val="128"/>
    </font>
    <font>
      <vertAlign val="superscript"/>
      <sz val="10"/>
      <name val="ＭＳ Ｐゴシック"/>
      <family val="3"/>
      <charset val="128"/>
    </font>
    <font>
      <i/>
      <sz val="14"/>
      <name val="ＭＳ Ｐゴシック"/>
      <family val="3"/>
      <charset val="128"/>
    </font>
    <font>
      <vertAlign val="subscript"/>
      <sz val="14"/>
      <name val="Century"/>
      <family val="1"/>
    </font>
    <font>
      <i/>
      <sz val="14"/>
      <name val="Century"/>
      <family val="1"/>
    </font>
    <font>
      <vertAlign val="subscript"/>
      <sz val="14"/>
      <name val="ＭＳ Ｐゴシック"/>
      <family val="3"/>
      <charset val="128"/>
    </font>
    <font>
      <sz val="11"/>
      <name val="ＭＳ 明朝"/>
      <family val="1"/>
      <charset val="128"/>
    </font>
    <font>
      <i/>
      <sz val="10"/>
      <name val="Symbol"/>
      <family val="1"/>
      <charset val="2"/>
    </font>
    <font>
      <vertAlign val="subscript"/>
      <sz val="10"/>
      <name val="Century"/>
      <family val="1"/>
    </font>
    <font>
      <sz val="10"/>
      <name val="ＭＳ Ｐ明朝"/>
      <family val="1"/>
      <charset val="128"/>
    </font>
    <font>
      <i/>
      <sz val="10"/>
      <name val="Century"/>
      <family val="1"/>
    </font>
    <font>
      <sz val="10"/>
      <name val="Century"/>
      <family val="1"/>
    </font>
    <font>
      <sz val="10"/>
      <name val="ＭＳ 明朝"/>
      <family val="1"/>
      <charset val="128"/>
    </font>
    <font>
      <sz val="10"/>
      <name val="Times New Roman"/>
      <family val="1"/>
    </font>
    <font>
      <i/>
      <sz val="10"/>
      <name val="ＭＳ Ｐゴシック"/>
      <family val="3"/>
      <charset val="128"/>
    </font>
    <font>
      <vertAlign val="subscript"/>
      <sz val="12"/>
      <name val="Century"/>
      <family val="1"/>
    </font>
    <font>
      <vertAlign val="subscript"/>
      <sz val="11"/>
      <name val="Century"/>
      <family val="1"/>
    </font>
    <font>
      <sz val="10"/>
      <color indexed="12"/>
      <name val="ＭＳ Ｐゴシック"/>
      <family val="3"/>
      <charset val="128"/>
    </font>
    <font>
      <sz val="11"/>
      <name val="ＭＳ Ｐゴシック"/>
      <family val="3"/>
      <charset val="128"/>
    </font>
    <font>
      <sz val="14"/>
      <name val="ＭＳ Ｐゴシック"/>
      <family val="3"/>
      <charset val="128"/>
    </font>
    <font>
      <sz val="14"/>
      <name val="Century"/>
      <family val="1"/>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bscript"/>
      <sz val="10"/>
      <name val="Symbol"/>
      <family val="1"/>
      <charset val="2"/>
    </font>
    <font>
      <sz val="10"/>
      <color indexed="8"/>
      <name val="ＭＳ Ｐゴシック"/>
      <family val="3"/>
      <charset val="128"/>
    </font>
    <font>
      <i/>
      <sz val="14"/>
      <name val="Symbol"/>
      <family val="1"/>
      <charset val="2"/>
    </font>
    <font>
      <i/>
      <sz val="12"/>
      <name val="ＭＳ Ｐゴシック"/>
      <family val="3"/>
      <charset val="128"/>
    </font>
    <font>
      <sz val="10"/>
      <name val="HGP行書体"/>
      <family val="4"/>
      <charset val="128"/>
    </font>
    <font>
      <vertAlign val="subscript"/>
      <sz val="10"/>
      <name val="HGP行書体"/>
      <family val="4"/>
      <charset val="128"/>
    </font>
    <font>
      <sz val="9"/>
      <name val="HGP行書体"/>
      <family val="4"/>
      <charset val="128"/>
    </font>
    <font>
      <vertAlign val="subscript"/>
      <sz val="9"/>
      <name val="Century"/>
      <family val="1"/>
    </font>
    <font>
      <i/>
      <sz val="9"/>
      <name val="Century"/>
      <family val="1"/>
    </font>
    <font>
      <sz val="9"/>
      <name val="Symbol"/>
      <family val="1"/>
      <charset val="2"/>
    </font>
    <font>
      <i/>
      <sz val="9"/>
      <name val="Symbol"/>
      <family val="1"/>
      <charset val="2"/>
    </font>
    <font>
      <vertAlign val="superscript"/>
      <sz val="9"/>
      <name val="ＭＳ Ｐゴシック"/>
      <family val="3"/>
      <charset val="128"/>
    </font>
    <font>
      <i/>
      <sz val="12"/>
      <name val="Century"/>
      <family val="1"/>
    </font>
    <font>
      <sz val="7"/>
      <name val="ＭＳ Ｐゴシック"/>
      <family val="3"/>
      <charset val="128"/>
    </font>
    <font>
      <i/>
      <vertAlign val="subscript"/>
      <sz val="14"/>
      <name val="Century"/>
      <family val="1"/>
    </font>
    <font>
      <sz val="10"/>
      <name val="Monotype Corsiva"/>
      <family val="4"/>
    </font>
    <font>
      <sz val="9"/>
      <color indexed="10"/>
      <name val="ＭＳ Ｐゴシック"/>
      <family val="3"/>
      <charset val="128"/>
    </font>
    <font>
      <sz val="8"/>
      <name val="Symbol"/>
      <family val="1"/>
      <charset val="2"/>
    </font>
    <font>
      <sz val="10"/>
      <name val="ＭＳ Ｐゴシック"/>
      <family val="3"/>
      <charset val="128"/>
      <scheme val="major"/>
    </font>
    <font>
      <sz val="10"/>
      <color rgb="FFFF0000"/>
      <name val="ＭＳ Ｐゴシック"/>
      <family val="3"/>
      <charset val="128"/>
    </font>
    <font>
      <sz val="10"/>
      <name val="ＭＳ Ｐゴシック"/>
      <family val="3"/>
      <charset val="128"/>
      <scheme val="minor"/>
    </font>
    <font>
      <i/>
      <sz val="14"/>
      <name val="Cambria"/>
      <family val="1"/>
    </font>
    <font>
      <sz val="9"/>
      <name val="Century"/>
      <family val="1"/>
    </font>
    <font>
      <i/>
      <sz val="11"/>
      <name val="Cambria"/>
      <family val="1"/>
    </font>
    <font>
      <i/>
      <sz val="10"/>
      <name val="Cambria"/>
      <family val="1"/>
    </font>
    <font>
      <sz val="10"/>
      <name val="Cambria"/>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16365C"/>
        <bgColor indexed="64"/>
      </patternFill>
    </fill>
    <fill>
      <patternFill patternType="solid">
        <fgColor rgb="FFD9D9D9"/>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thick">
        <color indexed="64"/>
      </top>
      <bottom/>
      <diagonal/>
    </border>
  </borders>
  <cellStyleXfs count="85">
    <xf numFmtId="0" fontId="0" fillId="0" borderId="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39" fillId="0" borderId="3" applyNumberFormat="0" applyFill="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41" fillId="23" borderId="4"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2" fillId="0" borderId="0" applyFont="0" applyFill="0" applyBorder="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49" fillId="7" borderId="4" applyNumberFormat="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cellStyleXfs>
  <cellXfs count="613">
    <xf numFmtId="0" fontId="0" fillId="0" borderId="0" xfId="0">
      <alignment vertical="center"/>
    </xf>
    <xf numFmtId="181" fontId="0" fillId="0" borderId="0" xfId="0" applyNumberFormat="1" applyFont="1" applyFill="1" applyBorder="1" applyProtection="1">
      <alignment vertical="center"/>
      <protection locked="0"/>
    </xf>
    <xf numFmtId="179" fontId="5" fillId="24" borderId="10" xfId="0" applyNumberFormat="1" applyFont="1" applyFill="1" applyBorder="1" applyAlignment="1" applyProtection="1">
      <alignment horizontal="center" vertical="center"/>
      <protection locked="0"/>
    </xf>
    <xf numFmtId="180" fontId="5" fillId="24" borderId="11" xfId="0" applyNumberFormat="1" applyFont="1" applyFill="1" applyBorder="1" applyAlignment="1" applyProtection="1">
      <alignment horizontal="center" vertical="center" shrinkToFit="1"/>
      <protection locked="0"/>
    </xf>
    <xf numFmtId="179" fontId="5" fillId="24" borderId="12" xfId="0" applyNumberFormat="1" applyFont="1" applyFill="1" applyBorder="1" applyAlignment="1" applyProtection="1">
      <alignment horizontal="center" vertical="center"/>
      <protection locked="0"/>
    </xf>
    <xf numFmtId="180" fontId="5" fillId="24" borderId="13" xfId="0" applyNumberFormat="1" applyFont="1" applyFill="1" applyBorder="1" applyAlignment="1" applyProtection="1">
      <alignment horizontal="center" vertical="center" shrinkToFit="1"/>
      <protection locked="0"/>
    </xf>
    <xf numFmtId="0" fontId="0" fillId="0" borderId="0" xfId="0" applyProtection="1">
      <alignment vertical="center"/>
      <protection locked="0"/>
    </xf>
    <xf numFmtId="179" fontId="5" fillId="25" borderId="10" xfId="0" applyNumberFormat="1" applyFont="1" applyFill="1" applyBorder="1" applyProtection="1">
      <alignment vertical="center"/>
      <protection locked="0"/>
    </xf>
    <xf numFmtId="176" fontId="5" fillId="25" borderId="10" xfId="0" applyNumberFormat="1" applyFont="1" applyFill="1" applyBorder="1" applyProtection="1">
      <alignment vertical="center"/>
      <protection locked="0"/>
    </xf>
    <xf numFmtId="181" fontId="5" fillId="0" borderId="16" xfId="0" applyNumberFormat="1" applyFont="1" applyBorder="1" applyAlignment="1" applyProtection="1">
      <alignment horizontal="right" vertical="center"/>
    </xf>
    <xf numFmtId="0" fontId="0" fillId="0" borderId="0" xfId="0" applyProtection="1">
      <alignment vertical="center"/>
    </xf>
    <xf numFmtId="0" fontId="5" fillId="0" borderId="17" xfId="0" applyFont="1" applyBorder="1" applyAlignment="1" applyProtection="1">
      <alignment horizontal="center" vertical="center" shrinkToFit="1"/>
    </xf>
    <xf numFmtId="0" fontId="5" fillId="0" borderId="18" xfId="0" applyFont="1" applyBorder="1" applyAlignment="1" applyProtection="1">
      <alignment horizontal="center" vertical="center"/>
    </xf>
    <xf numFmtId="0" fontId="0" fillId="0" borderId="0" xfId="0" applyBorder="1" applyProtection="1">
      <alignment vertical="center"/>
    </xf>
    <xf numFmtId="0" fontId="5" fillId="0" borderId="19"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shrinkToFit="1"/>
    </xf>
    <xf numFmtId="185" fontId="5" fillId="24" borderId="15" xfId="0" applyNumberFormat="1" applyFont="1" applyFill="1" applyBorder="1" applyAlignment="1" applyProtection="1">
      <alignment horizontal="right" vertical="center"/>
      <protection locked="0"/>
    </xf>
    <xf numFmtId="0" fontId="5" fillId="25" borderId="20" xfId="0" applyFont="1" applyFill="1" applyBorder="1" applyAlignment="1" applyProtection="1">
      <alignment vertical="center" wrapText="1"/>
      <protection locked="0"/>
    </xf>
    <xf numFmtId="0" fontId="5" fillId="25" borderId="21" xfId="0" applyFont="1" applyFill="1" applyBorder="1" applyAlignment="1" applyProtection="1">
      <alignment vertical="center"/>
      <protection locked="0"/>
    </xf>
    <xf numFmtId="0" fontId="5" fillId="25" borderId="22" xfId="0" applyFont="1" applyFill="1" applyBorder="1" applyAlignment="1" applyProtection="1">
      <alignment vertical="center"/>
      <protection locked="0"/>
    </xf>
    <xf numFmtId="0" fontId="5" fillId="25" borderId="23" xfId="0" applyFont="1" applyFill="1" applyBorder="1" applyAlignment="1" applyProtection="1">
      <alignment vertical="center"/>
      <protection locked="0"/>
    </xf>
    <xf numFmtId="0" fontId="5" fillId="25" borderId="0" xfId="0" applyFont="1" applyFill="1" applyBorder="1" applyAlignment="1" applyProtection="1">
      <alignment vertical="center"/>
      <protection locked="0"/>
    </xf>
    <xf numFmtId="0" fontId="5" fillId="25" borderId="24" xfId="0" applyFont="1" applyFill="1" applyBorder="1" applyAlignment="1" applyProtection="1">
      <alignment vertical="center"/>
      <protection locked="0"/>
    </xf>
    <xf numFmtId="0" fontId="5" fillId="25" borderId="25" xfId="0" applyFont="1" applyFill="1" applyBorder="1" applyAlignment="1" applyProtection="1">
      <alignment vertical="center"/>
      <protection locked="0"/>
    </xf>
    <xf numFmtId="0" fontId="5" fillId="25" borderId="26" xfId="0" applyFont="1" applyFill="1" applyBorder="1" applyAlignment="1" applyProtection="1">
      <alignment vertical="center"/>
      <protection locked="0"/>
    </xf>
    <xf numFmtId="0" fontId="5" fillId="25" borderId="27" xfId="0" applyFont="1" applyFill="1" applyBorder="1" applyAlignment="1" applyProtection="1">
      <alignment vertical="center"/>
      <protection locked="0"/>
    </xf>
    <xf numFmtId="0" fontId="5" fillId="25" borderId="23" xfId="0" applyFont="1" applyFill="1" applyBorder="1" applyAlignment="1" applyProtection="1">
      <alignment vertical="center" wrapText="1"/>
      <protection locked="0"/>
    </xf>
    <xf numFmtId="0" fontId="5" fillId="0" borderId="0" xfId="0" applyFont="1" applyProtection="1">
      <alignment vertical="center"/>
    </xf>
    <xf numFmtId="0" fontId="5" fillId="0" borderId="28" xfId="0" applyFont="1" applyBorder="1" applyAlignment="1" applyProtection="1">
      <alignment horizontal="center" vertical="center" wrapText="1"/>
    </xf>
    <xf numFmtId="0" fontId="5" fillId="0" borderId="29" xfId="0" applyFont="1" applyBorder="1" applyAlignment="1" applyProtection="1">
      <alignment horizontal="center" vertical="center" shrinkToFit="1"/>
    </xf>
    <xf numFmtId="0" fontId="0" fillId="0" borderId="30" xfId="0" applyBorder="1" applyAlignment="1" applyProtection="1">
      <alignment vertical="center" wrapText="1"/>
    </xf>
    <xf numFmtId="0" fontId="0" fillId="0" borderId="0" xfId="0" applyBorder="1" applyAlignment="1" applyProtection="1">
      <alignment vertical="center" wrapText="1"/>
    </xf>
    <xf numFmtId="0" fontId="0" fillId="0" borderId="24" xfId="0" applyBorder="1" applyAlignment="1" applyProtection="1">
      <alignment vertical="center" wrapText="1"/>
    </xf>
    <xf numFmtId="0" fontId="5" fillId="0" borderId="30" xfId="0" applyFont="1" applyBorder="1" applyAlignment="1" applyProtection="1">
      <alignment horizontal="center" vertical="center"/>
    </xf>
    <xf numFmtId="0" fontId="7" fillId="0" borderId="0" xfId="0" applyFont="1" applyBorder="1" applyAlignment="1" applyProtection="1">
      <alignment horizontal="left" vertical="center"/>
    </xf>
    <xf numFmtId="0" fontId="5" fillId="0" borderId="0" xfId="0" applyFont="1" applyBorder="1" applyAlignment="1" applyProtection="1">
      <alignment horizontal="center" vertical="center" shrinkToFit="1"/>
    </xf>
    <xf numFmtId="0" fontId="4" fillId="0" borderId="0" xfId="0" applyFont="1" applyBorder="1" applyAlignment="1" applyProtection="1">
      <alignment horizontal="center" vertical="center"/>
    </xf>
    <xf numFmtId="0" fontId="4" fillId="0" borderId="24" xfId="0" applyFont="1" applyBorder="1" applyAlignment="1" applyProtection="1">
      <alignment horizontal="center" vertical="center"/>
    </xf>
    <xf numFmtId="0" fontId="5" fillId="0" borderId="0" xfId="0" applyFont="1" applyBorder="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top"/>
    </xf>
    <xf numFmtId="0" fontId="5" fillId="0" borderId="30" xfId="0" applyFont="1" applyBorder="1" applyProtection="1">
      <alignment vertical="center"/>
    </xf>
    <xf numFmtId="0" fontId="5" fillId="0" borderId="24" xfId="0" applyFont="1" applyBorder="1" applyProtection="1">
      <alignment vertical="center"/>
    </xf>
    <xf numFmtId="0" fontId="24" fillId="0" borderId="0" xfId="0" applyFont="1" applyBorder="1" applyProtection="1">
      <alignment vertical="center"/>
    </xf>
    <xf numFmtId="0" fontId="25" fillId="0" borderId="0" xfId="0" applyFont="1" applyBorder="1" applyProtection="1">
      <alignment vertical="center"/>
    </xf>
    <xf numFmtId="177" fontId="24" fillId="0" borderId="0" xfId="0" applyNumberFormat="1" applyFont="1" applyBorder="1" applyAlignment="1" applyProtection="1">
      <alignment horizontal="right" vertical="center"/>
    </xf>
    <xf numFmtId="177" fontId="5" fillId="0" borderId="10" xfId="0" applyNumberFormat="1" applyFont="1" applyFill="1" applyBorder="1" applyProtection="1">
      <alignment vertical="center"/>
    </xf>
    <xf numFmtId="0" fontId="9" fillId="0" borderId="0" xfId="0" applyFont="1" applyBorder="1" applyAlignment="1" applyProtection="1">
      <alignment horizontal="left" vertical="center" shrinkToFit="1"/>
    </xf>
    <xf numFmtId="0" fontId="9" fillId="0" borderId="24" xfId="0" applyFont="1" applyBorder="1" applyAlignment="1" applyProtection="1">
      <alignment vertical="center" shrinkToFit="1"/>
    </xf>
    <xf numFmtId="0" fontId="9" fillId="0" borderId="0" xfId="0" applyFont="1" applyBorder="1" applyAlignment="1" applyProtection="1">
      <alignment horizontal="left" vertical="top"/>
    </xf>
    <xf numFmtId="0" fontId="9" fillId="0" borderId="24" xfId="0" applyFont="1" applyBorder="1" applyAlignment="1" applyProtection="1">
      <alignment horizontal="left" vertical="top" shrinkToFit="1"/>
    </xf>
    <xf numFmtId="177" fontId="13" fillId="0" borderId="16" xfId="0" applyNumberFormat="1" applyFont="1" applyFill="1" applyBorder="1" applyAlignment="1" applyProtection="1">
      <alignment horizontal="center" vertical="center"/>
    </xf>
    <xf numFmtId="0" fontId="7" fillId="0" borderId="0" xfId="0" applyFont="1" applyBorder="1" applyProtection="1">
      <alignment vertical="center"/>
    </xf>
    <xf numFmtId="0" fontId="11" fillId="0" borderId="0" xfId="0" applyFont="1" applyBorder="1" applyProtection="1">
      <alignment vertical="center"/>
    </xf>
    <xf numFmtId="178" fontId="7" fillId="0" borderId="0" xfId="0" applyNumberFormat="1" applyFont="1" applyBorder="1" applyProtection="1">
      <alignment vertical="center"/>
    </xf>
    <xf numFmtId="177" fontId="2" fillId="0" borderId="10" xfId="0" applyNumberFormat="1" applyFont="1" applyFill="1" applyBorder="1" applyProtection="1">
      <alignment vertical="center"/>
    </xf>
    <xf numFmtId="0" fontId="0" fillId="0" borderId="30" xfId="0" applyFont="1" applyBorder="1" applyProtection="1">
      <alignment vertical="center"/>
    </xf>
    <xf numFmtId="0" fontId="0" fillId="0" borderId="0" xfId="0" applyFont="1" applyBorder="1" applyProtection="1">
      <alignment vertical="center"/>
    </xf>
    <xf numFmtId="0" fontId="24" fillId="0" borderId="0" xfId="0" applyFont="1" applyBorder="1" applyAlignment="1" applyProtection="1">
      <alignment horizontal="left" vertical="center"/>
    </xf>
    <xf numFmtId="0" fontId="24" fillId="0" borderId="0" xfId="0" applyFont="1" applyBorder="1" applyAlignment="1" applyProtection="1">
      <alignment horizontal="left" vertical="top" wrapText="1"/>
    </xf>
    <xf numFmtId="0" fontId="9" fillId="0" borderId="0" xfId="0" applyFont="1" applyBorder="1" applyAlignment="1" applyProtection="1">
      <alignment vertical="center"/>
    </xf>
    <xf numFmtId="0" fontId="5" fillId="0" borderId="30" xfId="0" applyFont="1" applyBorder="1" applyAlignment="1" applyProtection="1">
      <alignment vertical="center"/>
    </xf>
    <xf numFmtId="0" fontId="24" fillId="0" borderId="0" xfId="0" applyFont="1" applyBorder="1" applyAlignment="1" applyProtection="1">
      <alignment vertical="top" wrapText="1"/>
    </xf>
    <xf numFmtId="0" fontId="9" fillId="0" borderId="0" xfId="0" applyFont="1" applyBorder="1" applyProtection="1">
      <alignment vertical="center"/>
    </xf>
    <xf numFmtId="0" fontId="28" fillId="0" borderId="0" xfId="0" applyFont="1" applyBorder="1" applyAlignment="1" applyProtection="1">
      <alignment vertical="center"/>
    </xf>
    <xf numFmtId="0" fontId="32" fillId="0" borderId="0" xfId="0" applyFont="1" applyBorder="1" applyProtection="1">
      <alignment vertical="center"/>
    </xf>
    <xf numFmtId="177" fontId="5" fillId="0" borderId="0" xfId="0" applyNumberFormat="1" applyFont="1" applyBorder="1" applyAlignment="1" applyProtection="1">
      <alignment horizontal="right" vertical="center"/>
    </xf>
    <xf numFmtId="181" fontId="5" fillId="0" borderId="0" xfId="0" applyNumberFormat="1" applyFont="1" applyFill="1" applyBorder="1" applyProtection="1">
      <alignment vertical="center"/>
    </xf>
    <xf numFmtId="0" fontId="24" fillId="0" borderId="0" xfId="0" applyFont="1" applyBorder="1" applyAlignment="1" applyProtection="1">
      <alignment vertical="center"/>
    </xf>
    <xf numFmtId="179" fontId="13" fillId="0" borderId="16" xfId="0" applyNumberFormat="1" applyFont="1" applyFill="1" applyBorder="1" applyAlignment="1" applyProtection="1">
      <alignment horizontal="center" vertical="center"/>
    </xf>
    <xf numFmtId="0" fontId="9" fillId="0" borderId="30" xfId="0" applyFont="1" applyBorder="1" applyAlignment="1" applyProtection="1">
      <alignment horizontal="left" vertical="center" shrinkToFit="1"/>
    </xf>
    <xf numFmtId="181" fontId="5" fillId="25" borderId="10" xfId="0" applyNumberFormat="1" applyFont="1" applyFill="1" applyBorder="1" applyProtection="1">
      <alignment vertical="center"/>
    </xf>
    <xf numFmtId="183" fontId="2" fillId="0" borderId="0" xfId="0" applyNumberFormat="1" applyFont="1" applyFill="1" applyBorder="1" applyProtection="1">
      <alignment vertical="center"/>
    </xf>
    <xf numFmtId="183" fontId="2" fillId="25" borderId="10" xfId="0" applyNumberFormat="1" applyFont="1" applyFill="1" applyBorder="1" applyProtection="1">
      <alignment vertical="center"/>
    </xf>
    <xf numFmtId="0" fontId="24" fillId="0" borderId="0" xfId="0" applyFont="1" applyBorder="1" applyAlignment="1" applyProtection="1">
      <alignment horizontal="right" vertical="center"/>
    </xf>
    <xf numFmtId="0" fontId="5" fillId="0" borderId="0" xfId="0" applyFont="1" applyFill="1" applyBorder="1" applyProtection="1">
      <alignment vertical="center"/>
    </xf>
    <xf numFmtId="0" fontId="5" fillId="0" borderId="16" xfId="0" applyFont="1" applyFill="1" applyBorder="1" applyProtection="1">
      <alignment vertical="center"/>
    </xf>
    <xf numFmtId="0" fontId="5" fillId="0" borderId="31" xfId="0" applyFont="1" applyBorder="1" applyProtection="1">
      <alignment vertical="center"/>
    </xf>
    <xf numFmtId="0" fontId="5" fillId="0" borderId="26" xfId="0" applyFont="1" applyBorder="1" applyProtection="1">
      <alignment vertical="center"/>
    </xf>
    <xf numFmtId="0" fontId="5" fillId="0" borderId="26" xfId="0" applyFont="1" applyBorder="1" applyAlignment="1" applyProtection="1">
      <alignment horizontal="center" vertical="center"/>
    </xf>
    <xf numFmtId="0" fontId="5" fillId="0" borderId="26" xfId="0" applyFont="1" applyBorder="1" applyAlignment="1" applyProtection="1">
      <alignment horizontal="left" vertical="center"/>
    </xf>
    <xf numFmtId="0" fontId="18" fillId="0" borderId="26" xfId="0" applyFont="1" applyBorder="1" applyAlignment="1" applyProtection="1">
      <alignment horizontal="right" vertical="center"/>
    </xf>
    <xf numFmtId="0" fontId="5" fillId="0" borderId="26" xfId="0" applyFont="1" applyFill="1" applyBorder="1" applyProtection="1">
      <alignment vertical="center"/>
    </xf>
    <xf numFmtId="0" fontId="5" fillId="0" borderId="27" xfId="0" applyFont="1" applyBorder="1" applyProtection="1">
      <alignment vertical="center"/>
    </xf>
    <xf numFmtId="0" fontId="5" fillId="0" borderId="10" xfId="0" applyFont="1" applyBorder="1" applyAlignment="1" applyProtection="1">
      <alignment horizontal="center" vertical="center" shrinkToFit="1"/>
    </xf>
    <xf numFmtId="0" fontId="5" fillId="0" borderId="26" xfId="0" applyFont="1" applyBorder="1" applyAlignment="1" applyProtection="1">
      <alignment horizontal="center" vertical="center" wrapText="1"/>
    </xf>
    <xf numFmtId="0" fontId="0" fillId="0" borderId="30" xfId="0" applyBorder="1" applyProtection="1">
      <alignment vertical="center"/>
    </xf>
    <xf numFmtId="0" fontId="69" fillId="0" borderId="0" xfId="0" applyFont="1" applyBorder="1" applyProtection="1">
      <alignment vertical="center"/>
    </xf>
    <xf numFmtId="0" fontId="0" fillId="0" borderId="30" xfId="0" applyFill="1" applyBorder="1" applyProtection="1">
      <alignment vertical="center"/>
    </xf>
    <xf numFmtId="0" fontId="69" fillId="0" borderId="0" xfId="0" applyFont="1" applyFill="1" applyBorder="1" applyProtection="1">
      <alignment vertical="center"/>
    </xf>
    <xf numFmtId="177" fontId="24" fillId="0" borderId="0" xfId="0" applyNumberFormat="1" applyFont="1" applyFill="1" applyBorder="1" applyAlignment="1" applyProtection="1">
      <alignment horizontal="right" vertical="center"/>
    </xf>
    <xf numFmtId="181" fontId="7" fillId="0" borderId="0" xfId="0" applyNumberFormat="1" applyFont="1" applyFill="1" applyBorder="1" applyAlignment="1" applyProtection="1">
      <alignment horizontal="center" vertical="center"/>
    </xf>
    <xf numFmtId="0" fontId="5" fillId="0" borderId="24" xfId="0" applyFont="1" applyFill="1" applyBorder="1" applyProtection="1">
      <alignment vertical="center"/>
    </xf>
    <xf numFmtId="0" fontId="0" fillId="0" borderId="0" xfId="0" applyFill="1" applyBorder="1" applyProtection="1">
      <alignment vertical="center"/>
    </xf>
    <xf numFmtId="0" fontId="0" fillId="0" borderId="0" xfId="0" applyFill="1" applyProtection="1">
      <alignment vertical="center"/>
    </xf>
    <xf numFmtId="179" fontId="5" fillId="0" borderId="0" xfId="0" applyNumberFormat="1" applyFont="1" applyFill="1" applyBorder="1" applyProtection="1">
      <alignment vertical="center"/>
      <protection locked="0"/>
    </xf>
    <xf numFmtId="177" fontId="5" fillId="0" borderId="0" xfId="0" applyNumberFormat="1" applyFont="1" applyBorder="1" applyAlignment="1" applyProtection="1">
      <alignment horizontal="center"/>
    </xf>
    <xf numFmtId="181" fontId="5" fillId="0" borderId="0" xfId="0" applyNumberFormat="1" applyFont="1" applyFill="1" applyBorder="1" applyAlignment="1" applyProtection="1">
      <alignment horizontal="center"/>
    </xf>
    <xf numFmtId="0" fontId="5" fillId="24" borderId="32" xfId="0" applyFont="1" applyFill="1" applyBorder="1" applyAlignment="1" applyProtection="1">
      <alignment horizontal="center" vertical="center"/>
      <protection locked="0"/>
    </xf>
    <xf numFmtId="0" fontId="5" fillId="24" borderId="33" xfId="0" applyFont="1" applyFill="1" applyBorder="1" applyAlignment="1" applyProtection="1">
      <alignment horizontal="right" vertical="center" shrinkToFit="1"/>
      <protection locked="0"/>
    </xf>
    <xf numFmtId="0" fontId="5" fillId="24" borderId="34" xfId="0" applyFont="1" applyFill="1" applyBorder="1" applyAlignment="1" applyProtection="1">
      <alignment horizontal="right" vertical="center"/>
      <protection locked="0"/>
    </xf>
    <xf numFmtId="0" fontId="5" fillId="0" borderId="33" xfId="0" applyFont="1" applyBorder="1" applyAlignment="1" applyProtection="1">
      <alignment horizontal="left" vertical="center" shrinkToFit="1"/>
    </xf>
    <xf numFmtId="0" fontId="5" fillId="0" borderId="35" xfId="0" applyFont="1" applyBorder="1" applyAlignment="1" applyProtection="1">
      <alignment horizontal="left" vertical="center" shrinkToFit="1"/>
    </xf>
    <xf numFmtId="0" fontId="5" fillId="0" borderId="15" xfId="0" applyFont="1" applyBorder="1" applyAlignment="1" applyProtection="1">
      <alignment horizontal="center" vertical="center" shrinkToFit="1"/>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xf>
    <xf numFmtId="0" fontId="20" fillId="0" borderId="0" xfId="0" applyFont="1" applyAlignment="1" applyProtection="1">
      <alignment horizontal="left" vertical="center"/>
    </xf>
    <xf numFmtId="0" fontId="23" fillId="0" borderId="0" xfId="0" applyFont="1" applyBorder="1" applyProtection="1">
      <alignment vertical="center"/>
    </xf>
    <xf numFmtId="0" fontId="26" fillId="0" borderId="0" xfId="0" applyFont="1" applyAlignment="1" applyProtection="1">
      <alignment horizontal="left" vertical="center"/>
    </xf>
    <xf numFmtId="0" fontId="5" fillId="0" borderId="30" xfId="0" applyFont="1" applyBorder="1" applyAlignment="1" applyProtection="1">
      <alignment horizontal="center" vertical="center" wrapText="1"/>
    </xf>
    <xf numFmtId="0" fontId="5" fillId="0" borderId="24" xfId="0" applyFont="1" applyBorder="1" applyAlignment="1" applyProtection="1">
      <alignment horizontal="left" vertical="top" wrapText="1"/>
    </xf>
    <xf numFmtId="0" fontId="0" fillId="0" borderId="24" xfId="0" applyBorder="1" applyProtection="1">
      <alignment vertical="center"/>
    </xf>
    <xf numFmtId="0" fontId="25" fillId="0" borderId="0" xfId="0" applyFont="1" applyBorder="1" applyAlignment="1" applyProtection="1">
      <alignment horizontal="right" vertical="center"/>
    </xf>
    <xf numFmtId="176" fontId="5" fillId="0" borderId="0" xfId="0" applyNumberFormat="1" applyFont="1" applyBorder="1" applyProtection="1">
      <alignment vertical="center"/>
    </xf>
    <xf numFmtId="0" fontId="9" fillId="0" borderId="0" xfId="0" applyFont="1" applyFill="1" applyBorder="1" applyAlignment="1" applyProtection="1">
      <alignment vertical="center" shrinkToFit="1"/>
    </xf>
    <xf numFmtId="0" fontId="24" fillId="0" borderId="0" xfId="0" applyFont="1" applyFill="1" applyBorder="1" applyAlignment="1" applyProtection="1">
      <alignment horizontal="right" vertical="center"/>
    </xf>
    <xf numFmtId="178" fontId="5" fillId="0" borderId="0" xfId="0" applyNumberFormat="1" applyFont="1" applyFill="1" applyBorder="1" applyProtection="1">
      <alignment vertical="center"/>
    </xf>
    <xf numFmtId="179" fontId="5" fillId="0" borderId="16" xfId="0" applyNumberFormat="1" applyFont="1" applyBorder="1" applyAlignment="1" applyProtection="1">
      <alignment vertical="center"/>
    </xf>
    <xf numFmtId="0" fontId="16" fillId="0" borderId="0" xfId="0" applyFont="1" applyBorder="1" applyAlignment="1" applyProtection="1">
      <alignment horizontal="right" vertical="center"/>
    </xf>
    <xf numFmtId="179" fontId="13" fillId="0" borderId="16" xfId="0" applyNumberFormat="1" applyFont="1" applyBorder="1" applyAlignment="1" applyProtection="1">
      <alignment horizontal="center" vertical="center"/>
    </xf>
    <xf numFmtId="179" fontId="9" fillId="0" borderId="0" xfId="0" applyNumberFormat="1" applyFont="1" applyBorder="1" applyAlignment="1" applyProtection="1">
      <alignment horizontal="center" vertical="center"/>
    </xf>
    <xf numFmtId="0" fontId="9" fillId="0" borderId="0" xfId="0" applyFont="1" applyBorder="1" applyAlignment="1" applyProtection="1">
      <alignment horizontal="center" vertical="center"/>
    </xf>
    <xf numFmtId="184" fontId="5" fillId="0" borderId="16" xfId="0" applyNumberFormat="1" applyFont="1" applyBorder="1" applyAlignment="1" applyProtection="1">
      <alignment horizontal="right" vertical="center"/>
    </xf>
    <xf numFmtId="0" fontId="0" fillId="0" borderId="31" xfId="0" applyBorder="1" applyProtection="1">
      <alignment vertical="center"/>
    </xf>
    <xf numFmtId="0" fontId="5" fillId="0" borderId="26" xfId="0" quotePrefix="1" applyFont="1" applyBorder="1" applyAlignment="1" applyProtection="1">
      <alignment horizontal="center" vertical="center"/>
    </xf>
    <xf numFmtId="178" fontId="5" fillId="25" borderId="10" xfId="0" applyNumberFormat="1" applyFont="1" applyFill="1" applyBorder="1" applyProtection="1">
      <alignment vertical="center"/>
      <protection locked="0"/>
    </xf>
    <xf numFmtId="0" fontId="5" fillId="0" borderId="39" xfId="0" applyFont="1" applyBorder="1" applyProtection="1">
      <alignment vertical="center"/>
    </xf>
    <xf numFmtId="0" fontId="5" fillId="0" borderId="0" xfId="0" applyFont="1" applyBorder="1" applyAlignment="1" applyProtection="1">
      <alignment vertical="top" wrapText="1"/>
    </xf>
    <xf numFmtId="0" fontId="2" fillId="0" borderId="0" xfId="0" applyFont="1" applyBorder="1" applyAlignment="1" applyProtection="1">
      <alignment horizontal="left" vertical="center"/>
    </xf>
    <xf numFmtId="0" fontId="5" fillId="0" borderId="0" xfId="0" applyFont="1" applyBorder="1" applyAlignment="1" applyProtection="1">
      <alignment vertical="top"/>
    </xf>
    <xf numFmtId="176" fontId="5" fillId="0" borderId="0" xfId="0" applyNumberFormat="1" applyFont="1" applyBorder="1" applyAlignment="1" applyProtection="1">
      <alignment vertical="top"/>
    </xf>
    <xf numFmtId="176" fontId="25" fillId="0" borderId="0" xfId="0" applyNumberFormat="1" applyFont="1" applyBorder="1" applyAlignment="1" applyProtection="1">
      <alignment horizontal="right" vertical="top"/>
    </xf>
    <xf numFmtId="0" fontId="0" fillId="0" borderId="24" xfId="0" applyBorder="1" applyAlignment="1" applyProtection="1">
      <alignment vertical="center"/>
    </xf>
    <xf numFmtId="176" fontId="27" fillId="0" borderId="0" xfId="0" applyNumberFormat="1" applyFont="1" applyBorder="1" applyAlignment="1" applyProtection="1">
      <alignment horizontal="right" vertical="center"/>
    </xf>
    <xf numFmtId="176" fontId="7" fillId="0" borderId="16" xfId="0" applyNumberFormat="1" applyFont="1" applyBorder="1" applyAlignment="1" applyProtection="1">
      <alignment vertical="center"/>
    </xf>
    <xf numFmtId="0" fontId="7" fillId="0" borderId="0" xfId="0" applyFont="1" applyBorder="1" applyAlignment="1" applyProtection="1">
      <alignment horizontal="right" vertical="center"/>
    </xf>
    <xf numFmtId="176" fontId="13" fillId="0" borderId="16" xfId="0" applyNumberFormat="1" applyFont="1" applyBorder="1" applyAlignment="1" applyProtection="1">
      <alignment horizontal="center" vertical="center"/>
    </xf>
    <xf numFmtId="0" fontId="5" fillId="0" borderId="24" xfId="0" applyFont="1" applyBorder="1" applyAlignment="1" applyProtection="1">
      <alignment horizontal="center" vertical="center"/>
    </xf>
    <xf numFmtId="10" fontId="7" fillId="0" borderId="0" xfId="55" applyNumberFormat="1" applyFont="1" applyBorder="1" applyAlignment="1" applyProtection="1">
      <alignment horizontal="center" vertical="center"/>
    </xf>
    <xf numFmtId="0" fontId="8" fillId="0" borderId="0" xfId="0" applyFont="1" applyBorder="1" applyProtection="1">
      <alignment vertical="center"/>
    </xf>
    <xf numFmtId="195" fontId="0" fillId="0" borderId="30" xfId="0" applyNumberFormat="1" applyBorder="1" applyProtection="1">
      <alignment vertical="center"/>
    </xf>
    <xf numFmtId="0" fontId="0" fillId="0" borderId="26" xfId="0" applyBorder="1" applyProtection="1">
      <alignment vertical="center"/>
    </xf>
    <xf numFmtId="0" fontId="0" fillId="0" borderId="27" xfId="0" applyBorder="1" applyProtection="1">
      <alignment vertical="center"/>
    </xf>
    <xf numFmtId="0" fontId="5" fillId="0" borderId="21" xfId="0" applyFont="1" applyBorder="1" applyProtection="1">
      <alignment vertical="center"/>
    </xf>
    <xf numFmtId="0" fontId="5" fillId="0" borderId="40" xfId="0" applyFont="1" applyBorder="1" applyAlignment="1" applyProtection="1">
      <alignment horizontal="center" vertical="center" shrinkToFit="1"/>
    </xf>
    <xf numFmtId="0" fontId="5" fillId="0" borderId="40" xfId="0" applyFont="1" applyBorder="1" applyAlignment="1" applyProtection="1">
      <alignment horizontal="center" vertical="center"/>
    </xf>
    <xf numFmtId="181" fontId="7" fillId="0" borderId="0" xfId="0" applyNumberFormat="1" applyFont="1" applyFill="1" applyBorder="1" applyProtection="1">
      <alignment vertical="center"/>
    </xf>
    <xf numFmtId="0" fontId="0" fillId="0" borderId="0" xfId="0" applyFont="1" applyBorder="1" applyAlignment="1" applyProtection="1">
      <alignment horizontal="right" vertical="center"/>
    </xf>
    <xf numFmtId="0" fontId="5" fillId="0" borderId="0" xfId="0" applyFont="1" applyBorder="1" applyAlignment="1" applyProtection="1">
      <alignment vertical="center" wrapText="1"/>
    </xf>
    <xf numFmtId="0" fontId="5" fillId="0" borderId="24" xfId="0" applyFont="1" applyBorder="1" applyAlignment="1" applyProtection="1">
      <alignment vertical="center" shrinkToFit="1"/>
    </xf>
    <xf numFmtId="0" fontId="5" fillId="0" borderId="0" xfId="0" applyFont="1" applyBorder="1" applyAlignment="1" applyProtection="1">
      <alignment horizontal="center" vertical="center" wrapText="1"/>
    </xf>
    <xf numFmtId="0" fontId="70" fillId="0" borderId="30" xfId="0" applyFont="1" applyBorder="1" applyProtection="1">
      <alignment vertical="center"/>
    </xf>
    <xf numFmtId="182" fontId="5" fillId="0"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right" vertical="center"/>
    </xf>
    <xf numFmtId="0" fontId="9" fillId="0" borderId="24"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ill="1" applyBorder="1" applyAlignment="1" applyProtection="1">
      <alignment horizontal="center" vertical="center"/>
    </xf>
    <xf numFmtId="0" fontId="0" fillId="0" borderId="24" xfId="0" applyFill="1" applyBorder="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80" fontId="7"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top"/>
    </xf>
    <xf numFmtId="0" fontId="11" fillId="0" borderId="0" xfId="0" applyFont="1" applyFill="1" applyBorder="1" applyAlignment="1" applyProtection="1">
      <alignment vertical="center"/>
    </xf>
    <xf numFmtId="0" fontId="11" fillId="0" borderId="0" xfId="0" applyFont="1" applyBorder="1" applyAlignment="1" applyProtection="1">
      <alignment vertical="center"/>
    </xf>
    <xf numFmtId="0" fontId="5" fillId="0" borderId="26" xfId="0" applyFont="1" applyBorder="1" applyAlignment="1" applyProtection="1">
      <alignment vertical="center"/>
    </xf>
    <xf numFmtId="0" fontId="5" fillId="0" borderId="26" xfId="0" applyFont="1" applyBorder="1" applyAlignment="1" applyProtection="1">
      <alignment horizontal="right" vertical="center"/>
    </xf>
    <xf numFmtId="179" fontId="2" fillId="0" borderId="26" xfId="0" applyNumberFormat="1" applyFont="1" applyBorder="1" applyAlignment="1" applyProtection="1">
      <alignment horizontal="center" vertical="center"/>
    </xf>
    <xf numFmtId="179" fontId="5" fillId="0" borderId="26" xfId="0" applyNumberFormat="1" applyFont="1" applyBorder="1" applyAlignment="1" applyProtection="1">
      <alignment horizontal="left" vertical="center"/>
    </xf>
    <xf numFmtId="179" fontId="2" fillId="0" borderId="0" xfId="0" applyNumberFormat="1" applyFont="1" applyBorder="1" applyAlignment="1" applyProtection="1">
      <alignment horizontal="center" vertical="center"/>
    </xf>
    <xf numFmtId="179" fontId="5" fillId="0" borderId="0" xfId="0" applyNumberFormat="1" applyFont="1" applyBorder="1" applyAlignment="1" applyProtection="1">
      <alignment horizontal="left" vertical="center"/>
    </xf>
    <xf numFmtId="0" fontId="24" fillId="0" borderId="0" xfId="0" applyFont="1" applyFill="1" applyBorder="1" applyProtection="1">
      <alignment vertical="center"/>
    </xf>
    <xf numFmtId="179" fontId="5" fillId="0" borderId="0" xfId="0" applyNumberFormat="1" applyFont="1" applyFill="1" applyBorder="1" applyProtection="1">
      <alignment vertical="center"/>
    </xf>
    <xf numFmtId="0" fontId="5" fillId="0" borderId="21" xfId="0" applyFont="1" applyBorder="1" applyAlignment="1" applyProtection="1">
      <alignment horizontal="center" vertical="center"/>
    </xf>
    <xf numFmtId="0" fontId="70" fillId="0" borderId="30" xfId="0" applyFont="1" applyFill="1" applyBorder="1" applyProtection="1">
      <alignment vertical="center"/>
    </xf>
    <xf numFmtId="0" fontId="21" fillId="0" borderId="0" xfId="0" applyFont="1" applyFill="1" applyBorder="1" applyAlignment="1" applyProtection="1">
      <alignment vertical="center"/>
    </xf>
    <xf numFmtId="0" fontId="32" fillId="0" borderId="0" xfId="0" applyFont="1" applyFill="1" applyBorder="1" applyProtection="1">
      <alignment vertical="center"/>
    </xf>
    <xf numFmtId="0" fontId="0" fillId="0" borderId="41" xfId="0" applyBorder="1" applyProtection="1">
      <alignment vertical="center"/>
    </xf>
    <xf numFmtId="177" fontId="21" fillId="0" borderId="0" xfId="0" applyNumberFormat="1" applyFont="1" applyFill="1" applyBorder="1" applyAlignment="1" applyProtection="1">
      <alignment horizontal="right" vertical="center"/>
    </xf>
    <xf numFmtId="181" fontId="0" fillId="0" borderId="42" xfId="0" applyNumberFormat="1" applyFill="1" applyBorder="1" applyProtection="1">
      <alignment vertical="center"/>
    </xf>
    <xf numFmtId="0" fontId="5" fillId="0" borderId="30" xfId="0" applyFont="1" applyFill="1" applyBorder="1" applyProtection="1">
      <alignment vertical="center"/>
    </xf>
    <xf numFmtId="0" fontId="24" fillId="0" borderId="0" xfId="0" applyFont="1" applyFill="1" applyBorder="1" applyAlignment="1" applyProtection="1">
      <alignment vertical="center"/>
    </xf>
    <xf numFmtId="0" fontId="25" fillId="0" borderId="0" xfId="0" applyFont="1" applyFill="1" applyBorder="1" applyProtection="1">
      <alignment vertical="center"/>
    </xf>
    <xf numFmtId="0" fontId="71" fillId="0" borderId="0" xfId="0" applyFont="1" applyFill="1" applyBorder="1" applyAlignment="1" applyProtection="1">
      <alignment vertical="center"/>
    </xf>
    <xf numFmtId="183" fontId="2" fillId="0" borderId="10" xfId="0" applyNumberFormat="1" applyFont="1" applyFill="1" applyBorder="1" applyProtection="1">
      <alignment vertical="center"/>
    </xf>
    <xf numFmtId="0" fontId="9" fillId="0" borderId="0" xfId="0" applyFont="1" applyFill="1" applyBorder="1" applyAlignment="1" applyProtection="1">
      <alignment vertical="center"/>
    </xf>
    <xf numFmtId="177" fontId="5" fillId="0" borderId="0" xfId="0" applyNumberFormat="1" applyFont="1" applyFill="1" applyBorder="1" applyAlignment="1" applyProtection="1">
      <alignment horizontal="right" vertical="center"/>
    </xf>
    <xf numFmtId="183" fontId="5" fillId="0" borderId="16" xfId="0" applyNumberFormat="1" applyFont="1" applyFill="1" applyBorder="1" applyProtection="1">
      <alignment vertical="center"/>
    </xf>
    <xf numFmtId="0" fontId="31" fillId="0" borderId="0" xfId="0" applyFont="1" applyBorder="1" applyProtection="1">
      <alignment vertical="center"/>
    </xf>
    <xf numFmtId="181" fontId="13" fillId="0" borderId="16" xfId="0" applyNumberFormat="1" applyFont="1" applyFill="1" applyBorder="1" applyAlignment="1" applyProtection="1">
      <alignment horizontal="center" vertical="center"/>
    </xf>
    <xf numFmtId="0" fontId="9" fillId="0" borderId="30" xfId="0" applyFont="1" applyBorder="1" applyAlignment="1" applyProtection="1">
      <alignment horizontal="left" vertical="center"/>
    </xf>
    <xf numFmtId="177" fontId="28" fillId="0" borderId="0" xfId="0" applyNumberFormat="1" applyFont="1" applyBorder="1" applyAlignment="1" applyProtection="1">
      <alignment horizontal="right" vertical="center"/>
    </xf>
    <xf numFmtId="0" fontId="5" fillId="0" borderId="41" xfId="0" applyFont="1" applyBorder="1" applyAlignment="1" applyProtection="1">
      <alignment vertical="center"/>
    </xf>
    <xf numFmtId="0" fontId="5" fillId="0" borderId="43" xfId="0" applyFont="1" applyBorder="1" applyAlignment="1" applyProtection="1">
      <alignment vertical="center"/>
    </xf>
    <xf numFmtId="190" fontId="5" fillId="0" borderId="16" xfId="0" applyNumberFormat="1" applyFont="1" applyFill="1" applyBorder="1" applyAlignment="1" applyProtection="1">
      <alignment horizontal="center" vertical="center"/>
    </xf>
    <xf numFmtId="190" fontId="5" fillId="0" borderId="0" xfId="0" applyNumberFormat="1" applyFont="1" applyFill="1" applyBorder="1" applyAlignment="1" applyProtection="1">
      <alignment vertical="center"/>
    </xf>
    <xf numFmtId="0" fontId="5" fillId="0" borderId="44"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0" fillId="0" borderId="0" xfId="0" applyBorder="1" applyAlignment="1" applyProtection="1">
      <alignment horizontal="left" vertical="center"/>
    </xf>
    <xf numFmtId="0" fontId="0" fillId="0" borderId="0" xfId="0" applyBorder="1" applyAlignment="1" applyProtection="1">
      <alignment horizontal="right" vertical="center"/>
    </xf>
    <xf numFmtId="0" fontId="54" fillId="0" borderId="0" xfId="0" applyFont="1" applyBorder="1" applyAlignment="1" applyProtection="1">
      <alignment vertical="top" wrapText="1"/>
    </xf>
    <xf numFmtId="179" fontId="5" fillId="0" borderId="0" xfId="0" applyNumberFormat="1" applyFont="1" applyBorder="1" applyAlignment="1" applyProtection="1">
      <alignment horizontal="left" vertical="top" wrapText="1"/>
    </xf>
    <xf numFmtId="193" fontId="3" fillId="0" borderId="24" xfId="0" applyNumberFormat="1" applyFont="1" applyBorder="1" applyAlignment="1" applyProtection="1">
      <alignment vertical="center"/>
    </xf>
    <xf numFmtId="182" fontId="5" fillId="0" borderId="24" xfId="0" applyNumberFormat="1" applyFont="1" applyBorder="1" applyAlignment="1" applyProtection="1"/>
    <xf numFmtId="189" fontId="0" fillId="0" borderId="0" xfId="0" applyNumberFormat="1" applyBorder="1" applyAlignment="1" applyProtection="1">
      <alignment horizontal="right" vertical="center"/>
    </xf>
    <xf numFmtId="188" fontId="46" fillId="0" borderId="0" xfId="0" applyNumberFormat="1" applyFont="1" applyFill="1" applyBorder="1" applyAlignment="1" applyProtection="1">
      <alignment horizontal="right" vertical="center"/>
    </xf>
    <xf numFmtId="189" fontId="4" fillId="0" borderId="0" xfId="0" applyNumberFormat="1" applyFont="1" applyBorder="1" applyAlignment="1" applyProtection="1">
      <alignment horizontal="right" vertical="center"/>
    </xf>
    <xf numFmtId="181" fontId="5" fillId="0" borderId="10" xfId="0" applyNumberFormat="1" applyFont="1" applyFill="1" applyBorder="1" applyProtection="1">
      <alignment vertical="center"/>
    </xf>
    <xf numFmtId="187" fontId="52" fillId="0" borderId="10" xfId="0" applyNumberFormat="1" applyFont="1" applyFill="1" applyBorder="1" applyAlignment="1" applyProtection="1">
      <alignment horizontal="right" vertical="center"/>
    </xf>
    <xf numFmtId="0" fontId="5" fillId="0" borderId="23" xfId="0" applyFont="1" applyBorder="1" applyAlignment="1" applyProtection="1">
      <alignment vertical="center"/>
    </xf>
    <xf numFmtId="188" fontId="35" fillId="0" borderId="0" xfId="0" applyNumberFormat="1" applyFont="1" applyFill="1" applyBorder="1" applyAlignment="1" applyProtection="1">
      <alignment horizontal="right" vertical="center"/>
    </xf>
    <xf numFmtId="179" fontId="5" fillId="24" borderId="40" xfId="0" applyNumberFormat="1" applyFont="1" applyFill="1" applyBorder="1" applyAlignment="1" applyProtection="1">
      <alignment horizontal="center" vertical="center"/>
      <protection locked="0"/>
    </xf>
    <xf numFmtId="180" fontId="5" fillId="24" borderId="61" xfId="0" applyNumberFormat="1" applyFont="1" applyFill="1" applyBorder="1" applyAlignment="1" applyProtection="1">
      <alignment horizontal="center" vertical="center" shrinkToFit="1"/>
      <protection locked="0"/>
    </xf>
    <xf numFmtId="181" fontId="5" fillId="26" borderId="10" xfId="0" applyNumberFormat="1" applyFont="1" applyFill="1" applyBorder="1" applyProtection="1">
      <alignment vertical="center"/>
      <protection locked="0"/>
    </xf>
    <xf numFmtId="183" fontId="2" fillId="25" borderId="10" xfId="0" applyNumberFormat="1" applyFont="1" applyFill="1" applyBorder="1" applyProtection="1">
      <alignment vertical="center"/>
      <protection locked="0"/>
    </xf>
    <xf numFmtId="177" fontId="6" fillId="25" borderId="16" xfId="0" applyNumberFormat="1" applyFont="1" applyFill="1" applyBorder="1" applyProtection="1">
      <alignment vertical="center"/>
      <protection locked="0"/>
    </xf>
    <xf numFmtId="186"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shrinkToFit="1"/>
    </xf>
    <xf numFmtId="179" fontId="5" fillId="0" borderId="0" xfId="0" applyNumberFormat="1" applyFont="1" applyFill="1" applyBorder="1" applyAlignment="1" applyProtection="1">
      <alignment horizontal="center" vertical="center"/>
    </xf>
    <xf numFmtId="180" fontId="5" fillId="0" borderId="24" xfId="0"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xf>
    <xf numFmtId="186" fontId="5" fillId="0" borderId="0" xfId="0" applyNumberFormat="1" applyFont="1" applyFill="1" applyBorder="1" applyAlignment="1" applyProtection="1">
      <alignment vertical="top"/>
    </xf>
    <xf numFmtId="0" fontId="0" fillId="0" borderId="0" xfId="0" applyFill="1" applyBorder="1" applyAlignment="1" applyProtection="1">
      <alignment horizontal="left" vertical="center"/>
    </xf>
    <xf numFmtId="0" fontId="70" fillId="0" borderId="0" xfId="0" applyFont="1" applyBorder="1" applyProtection="1">
      <alignment vertical="center"/>
    </xf>
    <xf numFmtId="180" fontId="5" fillId="0" borderId="0" xfId="0" applyNumberFormat="1" applyFont="1" applyFill="1" applyBorder="1" applyProtection="1">
      <alignment vertical="center"/>
    </xf>
    <xf numFmtId="0" fontId="5" fillId="0" borderId="24" xfId="0" applyFont="1" applyBorder="1" applyAlignment="1" applyProtection="1">
      <alignment vertical="center"/>
    </xf>
    <xf numFmtId="0" fontId="9" fillId="0" borderId="24" xfId="0" applyFont="1" applyBorder="1" applyProtection="1">
      <alignment vertical="center"/>
    </xf>
    <xf numFmtId="0" fontId="5" fillId="0" borderId="0" xfId="0" applyFont="1" applyBorder="1" applyAlignment="1" applyProtection="1">
      <alignment horizontal="left" vertical="center" wrapText="1" shrinkToFit="1"/>
    </xf>
    <xf numFmtId="0" fontId="9" fillId="0" borderId="0" xfId="0" applyFont="1" applyBorder="1" applyAlignment="1" applyProtection="1">
      <alignment vertical="center" wrapText="1" shrinkToFit="1"/>
    </xf>
    <xf numFmtId="0" fontId="28" fillId="0" borderId="0" xfId="0" applyFont="1" applyBorder="1" applyAlignment="1" applyProtection="1">
      <alignment horizontal="right" vertical="center"/>
    </xf>
    <xf numFmtId="0" fontId="28" fillId="0" borderId="0" xfId="0" applyFont="1" applyBorder="1" applyAlignment="1" applyProtection="1">
      <alignment horizontal="left" vertical="top" wrapText="1"/>
    </xf>
    <xf numFmtId="180" fontId="13" fillId="0" borderId="16" xfId="0" applyNumberFormat="1" applyFont="1" applyFill="1" applyBorder="1" applyAlignment="1" applyProtection="1">
      <alignment horizontal="center" vertical="center"/>
    </xf>
    <xf numFmtId="180" fontId="7" fillId="0" borderId="62" xfId="0" applyNumberFormat="1" applyFont="1" applyFill="1" applyBorder="1" applyAlignment="1" applyProtection="1">
      <alignment horizontal="center" vertical="center"/>
    </xf>
    <xf numFmtId="0" fontId="28" fillId="0" borderId="0" xfId="0" applyFont="1" applyBorder="1" applyProtection="1">
      <alignment vertical="center"/>
    </xf>
    <xf numFmtId="180" fontId="5" fillId="0" borderId="16" xfId="0" applyNumberFormat="1" applyFont="1" applyFill="1" applyBorder="1" applyProtection="1">
      <alignment vertical="center"/>
    </xf>
    <xf numFmtId="0" fontId="5" fillId="0" borderId="0" xfId="0" applyFont="1" applyBorder="1" applyAlignment="1" applyProtection="1">
      <alignment horizontal="left" vertical="center" shrinkToFit="1"/>
    </xf>
    <xf numFmtId="0" fontId="11" fillId="0" borderId="0" xfId="0" applyFont="1" applyBorder="1" applyAlignment="1" applyProtection="1">
      <alignment horizontal="right" vertical="center" wrapText="1"/>
    </xf>
    <xf numFmtId="0" fontId="5" fillId="0" borderId="24" xfId="0" applyFont="1" applyBorder="1" applyAlignment="1" applyProtection="1">
      <alignment vertical="top" wrapText="1"/>
    </xf>
    <xf numFmtId="0" fontId="7" fillId="0" borderId="0" xfId="0" applyFont="1" applyFill="1" applyBorder="1" applyProtection="1">
      <alignment vertical="center"/>
    </xf>
    <xf numFmtId="0" fontId="0" fillId="0" borderId="0" xfId="0" applyFill="1" applyBorder="1" applyAlignment="1" applyProtection="1">
      <alignment horizontal="left" vertical="top"/>
    </xf>
    <xf numFmtId="0" fontId="18" fillId="0" borderId="0" xfId="0" applyFont="1" applyBorder="1" applyAlignment="1" applyProtection="1">
      <alignment vertical="center"/>
    </xf>
    <xf numFmtId="0" fontId="11" fillId="0" borderId="24" xfId="0" applyFont="1" applyBorder="1" applyAlignment="1" applyProtection="1">
      <alignment vertical="center"/>
    </xf>
    <xf numFmtId="178" fontId="5" fillId="0" borderId="0" xfId="0" applyNumberFormat="1" applyFont="1" applyBorder="1" applyAlignment="1" applyProtection="1">
      <alignment horizontal="center" vertical="center"/>
    </xf>
    <xf numFmtId="180" fontId="2" fillId="0" borderId="10" xfId="0" applyNumberFormat="1" applyFont="1" applyFill="1" applyBorder="1" applyAlignment="1" applyProtection="1">
      <alignment horizontal="right" vertical="center"/>
    </xf>
    <xf numFmtId="180" fontId="5" fillId="25" borderId="10" xfId="0" applyNumberFormat="1" applyFont="1" applyFill="1" applyBorder="1" applyProtection="1">
      <alignment vertical="center"/>
      <protection locked="0"/>
    </xf>
    <xf numFmtId="178" fontId="13" fillId="26" borderId="16" xfId="0" applyNumberFormat="1" applyFont="1" applyFill="1" applyBorder="1" applyAlignment="1" applyProtection="1">
      <alignment horizontal="center" vertical="center"/>
      <protection locked="0"/>
    </xf>
    <xf numFmtId="184" fontId="5" fillId="0" borderId="0" xfId="55" applyNumberFormat="1" applyFont="1" applyBorder="1" applyAlignment="1" applyProtection="1">
      <alignment horizontal="right"/>
    </xf>
    <xf numFmtId="0" fontId="64" fillId="0" borderId="24" xfId="0" applyFont="1" applyBorder="1" applyAlignment="1" applyProtection="1">
      <alignment vertical="center" shrinkToFit="1"/>
    </xf>
    <xf numFmtId="198" fontId="13" fillId="0" borderId="0" xfId="55" applyNumberFormat="1" applyFont="1" applyBorder="1" applyAlignment="1" applyProtection="1">
      <alignment horizontal="center" vertical="center"/>
    </xf>
    <xf numFmtId="0" fontId="9" fillId="0" borderId="0" xfId="0" applyFont="1" applyBorder="1" applyAlignment="1" applyProtection="1">
      <alignment vertical="center" shrinkToFit="1"/>
    </xf>
    <xf numFmtId="200" fontId="5" fillId="0" borderId="0" xfId="55" applyNumberFormat="1" applyFont="1" applyBorder="1" applyAlignment="1" applyProtection="1">
      <alignment horizontal="left" vertical="center"/>
    </xf>
    <xf numFmtId="202" fontId="5" fillId="0" borderId="0" xfId="55" applyNumberFormat="1" applyFont="1" applyBorder="1" applyAlignment="1" applyProtection="1">
      <alignment horizontal="center" vertical="center"/>
    </xf>
    <xf numFmtId="0" fontId="5" fillId="0" borderId="30" xfId="0" applyFont="1" applyBorder="1" applyAlignment="1" applyProtection="1">
      <alignment horizontal="left" vertical="center"/>
    </xf>
    <xf numFmtId="180" fontId="5" fillId="26" borderId="13" xfId="0" applyNumberFormat="1" applyFont="1" applyFill="1" applyBorder="1" applyAlignment="1" applyProtection="1">
      <alignment horizontal="center" vertical="center" shrinkToFit="1"/>
      <protection locked="0"/>
    </xf>
    <xf numFmtId="179" fontId="5" fillId="26" borderId="12" xfId="0" applyNumberFormat="1" applyFont="1" applyFill="1" applyBorder="1" applyAlignment="1" applyProtection="1">
      <alignment horizontal="center" vertical="center"/>
      <protection locked="0"/>
    </xf>
    <xf numFmtId="180" fontId="5" fillId="26" borderId="11" xfId="0" applyNumberFormat="1" applyFont="1" applyFill="1" applyBorder="1" applyAlignment="1" applyProtection="1">
      <alignment horizontal="center" vertical="center" shrinkToFit="1"/>
      <protection locked="0"/>
    </xf>
    <xf numFmtId="179" fontId="5" fillId="26" borderId="10" xfId="0" applyNumberFormat="1" applyFont="1" applyFill="1" applyBorder="1" applyAlignment="1" applyProtection="1">
      <alignment horizontal="center" vertical="center"/>
      <protection locked="0"/>
    </xf>
    <xf numFmtId="38" fontId="9" fillId="0" borderId="30" xfId="66" applyFont="1" applyBorder="1" applyAlignment="1" applyProtection="1">
      <alignment vertical="center" shrinkToFit="1"/>
    </xf>
    <xf numFmtId="198" fontId="5" fillId="0" borderId="16" xfId="55" applyNumberFormat="1" applyFont="1" applyBorder="1" applyAlignment="1" applyProtection="1">
      <alignment horizontal="center" vertical="center"/>
    </xf>
    <xf numFmtId="0" fontId="5" fillId="0" borderId="30" xfId="0" applyFon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0" fillId="0" borderId="24" xfId="0" applyFill="1" applyBorder="1" applyAlignment="1" applyProtection="1">
      <alignment horizontal="center" vertical="center" shrinkToFit="1"/>
    </xf>
    <xf numFmtId="178" fontId="5" fillId="25" borderId="10" xfId="0" applyNumberFormat="1" applyFont="1" applyFill="1" applyBorder="1" applyAlignment="1" applyProtection="1">
      <alignment vertical="center"/>
      <protection locked="0"/>
    </xf>
    <xf numFmtId="178" fontId="5" fillId="26" borderId="10" xfId="0" applyNumberFormat="1" applyFont="1" applyFill="1" applyBorder="1" applyProtection="1">
      <alignment vertical="center"/>
      <protection locked="0"/>
    </xf>
    <xf numFmtId="180" fontId="5" fillId="0" borderId="34" xfId="0" applyNumberFormat="1" applyFont="1" applyFill="1" applyBorder="1" applyProtection="1">
      <alignment vertical="center"/>
    </xf>
    <xf numFmtId="0" fontId="27" fillId="0" borderId="0" xfId="0" applyFont="1" applyBorder="1" applyProtection="1">
      <alignment vertical="center"/>
    </xf>
    <xf numFmtId="0" fontId="27" fillId="0" borderId="0" xfId="0" applyFont="1" applyBorder="1" applyAlignment="1" applyProtection="1">
      <alignment horizontal="right" vertical="center"/>
    </xf>
    <xf numFmtId="179" fontId="5" fillId="0" borderId="16" xfId="0" applyNumberFormat="1" applyFont="1" applyBorder="1" applyAlignment="1" applyProtection="1">
      <alignment horizontal="right" vertical="center"/>
    </xf>
    <xf numFmtId="0" fontId="9" fillId="0" borderId="30" xfId="0" applyFont="1" applyBorder="1" applyAlignment="1" applyProtection="1">
      <alignment vertical="center"/>
    </xf>
    <xf numFmtId="179" fontId="5" fillId="0" borderId="21" xfId="0" applyNumberFormat="1" applyFont="1" applyBorder="1" applyAlignment="1" applyProtection="1">
      <alignment horizontal="center" vertical="center"/>
    </xf>
    <xf numFmtId="184" fontId="5" fillId="0" borderId="16" xfId="55" applyNumberFormat="1" applyFont="1" applyBorder="1" applyAlignment="1" applyProtection="1">
      <alignment horizontal="right"/>
    </xf>
    <xf numFmtId="183" fontId="6" fillId="25" borderId="10" xfId="0" applyNumberFormat="1" applyFont="1" applyFill="1" applyBorder="1" applyProtection="1">
      <alignment vertical="center"/>
      <protection locked="0"/>
    </xf>
    <xf numFmtId="194" fontId="6" fillId="26" borderId="10" xfId="0" applyNumberFormat="1" applyFont="1" applyFill="1" applyBorder="1" applyProtection="1">
      <alignment vertical="center"/>
      <protection locked="0"/>
    </xf>
    <xf numFmtId="38" fontId="9" fillId="0" borderId="0" xfId="66" applyFont="1" applyBorder="1" applyAlignment="1" applyProtection="1">
      <alignment vertical="center" shrinkToFit="1"/>
    </xf>
    <xf numFmtId="201" fontId="9" fillId="27" borderId="56" xfId="0" applyNumberFormat="1" applyFont="1" applyFill="1" applyBorder="1" applyAlignment="1" applyProtection="1">
      <alignment horizontal="right" vertical="top" wrapText="1"/>
    </xf>
    <xf numFmtId="199" fontId="9" fillId="27" borderId="63" xfId="0" applyNumberFormat="1" applyFont="1" applyFill="1" applyBorder="1" applyAlignment="1" applyProtection="1">
      <alignment horizontal="left" vertical="top" wrapText="1"/>
    </xf>
    <xf numFmtId="0" fontId="5" fillId="24" borderId="21" xfId="0" applyFont="1" applyFill="1" applyBorder="1" applyAlignment="1" applyProtection="1">
      <alignment horizontal="right" vertical="center"/>
      <protection locked="0"/>
    </xf>
    <xf numFmtId="0" fontId="5" fillId="0" borderId="64" xfId="0" applyFont="1" applyBorder="1" applyAlignment="1" applyProtection="1">
      <alignment horizontal="left" vertical="center" shrinkToFit="1"/>
    </xf>
    <xf numFmtId="0" fontId="5" fillId="24" borderId="64" xfId="0" applyFont="1" applyFill="1" applyBorder="1" applyAlignment="1" applyProtection="1">
      <alignment horizontal="right" vertical="center" shrinkToFit="1"/>
      <protection locked="0"/>
    </xf>
    <xf numFmtId="0" fontId="5" fillId="0" borderId="65" xfId="0" applyFont="1" applyBorder="1" applyAlignment="1" applyProtection="1">
      <alignment horizontal="left" vertical="center" shrinkToFit="1"/>
    </xf>
    <xf numFmtId="0" fontId="5" fillId="0" borderId="66" xfId="0" applyFont="1" applyBorder="1" applyAlignment="1" applyProtection="1">
      <alignment horizontal="center" vertical="center"/>
    </xf>
    <xf numFmtId="179" fontId="5" fillId="24" borderId="67" xfId="0" applyNumberFormat="1" applyFont="1" applyFill="1" applyBorder="1" applyAlignment="1" applyProtection="1">
      <alignment horizontal="center" vertical="center"/>
      <protection locked="0"/>
    </xf>
    <xf numFmtId="0" fontId="5" fillId="27" borderId="34" xfId="0" applyFont="1" applyFill="1" applyBorder="1" applyAlignment="1" applyProtection="1">
      <alignment vertical="center" wrapText="1"/>
    </xf>
    <xf numFmtId="0" fontId="5" fillId="27" borderId="68" xfId="0" applyFont="1" applyFill="1" applyBorder="1" applyAlignment="1" applyProtection="1">
      <alignment vertical="center" wrapText="1"/>
    </xf>
    <xf numFmtId="0" fontId="5" fillId="27" borderId="41" xfId="0" applyFont="1" applyFill="1" applyBorder="1" applyAlignment="1" applyProtection="1">
      <alignment vertical="center" wrapText="1"/>
    </xf>
    <xf numFmtId="0" fontId="5" fillId="27" borderId="63" xfId="0" applyFont="1" applyFill="1" applyBorder="1" applyAlignment="1" applyProtection="1">
      <alignment vertical="center" wrapText="1"/>
    </xf>
    <xf numFmtId="0" fontId="5" fillId="27" borderId="15" xfId="0" applyFont="1" applyFill="1" applyBorder="1" applyAlignment="1" applyProtection="1">
      <alignment horizontal="left" vertical="center"/>
    </xf>
    <xf numFmtId="0" fontId="5" fillId="27" borderId="33" xfId="0" applyFont="1" applyFill="1" applyBorder="1" applyAlignment="1" applyProtection="1">
      <alignment vertical="center"/>
    </xf>
    <xf numFmtId="0" fontId="5" fillId="27" borderId="32" xfId="0" applyFont="1" applyFill="1" applyBorder="1" applyAlignment="1" applyProtection="1">
      <alignment vertical="center"/>
    </xf>
    <xf numFmtId="179" fontId="5" fillId="26" borderId="40" xfId="0" applyNumberFormat="1" applyFont="1" applyFill="1" applyBorder="1" applyAlignment="1" applyProtection="1">
      <alignment horizontal="center" vertical="center"/>
      <protection locked="0"/>
    </xf>
    <xf numFmtId="180" fontId="5" fillId="26" borderId="61" xfId="0" applyNumberFormat="1" applyFont="1" applyFill="1" applyBorder="1" applyAlignment="1" applyProtection="1">
      <alignment horizontal="center" vertical="center" shrinkToFit="1"/>
      <protection locked="0"/>
    </xf>
    <xf numFmtId="31" fontId="5" fillId="29" borderId="36" xfId="0" applyNumberFormat="1" applyFont="1" applyFill="1" applyBorder="1" applyAlignment="1" applyProtection="1">
      <alignment horizontal="center" vertical="center"/>
      <protection locked="0"/>
    </xf>
    <xf numFmtId="0" fontId="5" fillId="29" borderId="36" xfId="0" applyFont="1" applyFill="1" applyBorder="1" applyAlignment="1" applyProtection="1">
      <alignment horizontal="center" vertical="center"/>
      <protection locked="0"/>
    </xf>
    <xf numFmtId="0" fontId="5" fillId="29" borderId="37" xfId="0" applyFont="1" applyFill="1" applyBorder="1" applyAlignment="1" applyProtection="1">
      <alignment horizontal="center" vertical="center"/>
      <protection locked="0"/>
    </xf>
    <xf numFmtId="0" fontId="25" fillId="0" borderId="0" xfId="0" applyFont="1" applyBorder="1" applyAlignment="1" applyProtection="1">
      <alignment vertical="center"/>
    </xf>
    <xf numFmtId="0" fontId="25" fillId="0" borderId="23" xfId="0" applyFont="1" applyBorder="1" applyAlignment="1" applyProtection="1">
      <alignment horizontal="left" vertical="center"/>
    </xf>
    <xf numFmtId="0" fontId="25" fillId="0" borderId="0" xfId="0" applyFont="1" applyBorder="1" applyAlignment="1" applyProtection="1">
      <alignment horizontal="left" vertical="center"/>
    </xf>
    <xf numFmtId="0" fontId="25" fillId="0" borderId="15" xfId="0" applyFont="1" applyBorder="1" applyAlignment="1" applyProtection="1">
      <alignment horizontal="right" vertical="center"/>
    </xf>
    <xf numFmtId="0" fontId="25" fillId="0" borderId="15" xfId="0" applyFont="1" applyBorder="1" applyAlignment="1" applyProtection="1">
      <alignment horizontal="left" vertical="center"/>
    </xf>
    <xf numFmtId="0" fontId="25" fillId="0" borderId="33" xfId="0" applyFont="1" applyBorder="1" applyAlignment="1" applyProtection="1">
      <alignment horizontal="left" vertical="center"/>
    </xf>
    <xf numFmtId="0" fontId="25" fillId="0" borderId="44" xfId="0" applyFont="1" applyBorder="1" applyAlignment="1" applyProtection="1">
      <alignment horizontal="left" vertical="center"/>
    </xf>
    <xf numFmtId="0" fontId="25" fillId="0" borderId="49" xfId="0" applyFont="1" applyBorder="1" applyAlignment="1" applyProtection="1">
      <alignment horizontal="left" vertical="center"/>
    </xf>
    <xf numFmtId="0" fontId="25" fillId="0" borderId="44" xfId="0" applyFont="1" applyBorder="1" applyAlignment="1" applyProtection="1">
      <alignment horizontal="right" vertical="center"/>
    </xf>
    <xf numFmtId="0" fontId="25" fillId="0" borderId="46" xfId="0" applyFont="1" applyBorder="1" applyAlignment="1" applyProtection="1">
      <alignment horizontal="left" vertical="center"/>
    </xf>
    <xf numFmtId="0" fontId="25" fillId="0" borderId="50" xfId="0" applyFont="1" applyBorder="1" applyAlignment="1" applyProtection="1">
      <alignment horizontal="left" vertical="center"/>
    </xf>
    <xf numFmtId="0" fontId="25" fillId="0" borderId="46" xfId="0" applyFont="1" applyBorder="1" applyAlignment="1" applyProtection="1">
      <alignment horizontal="right" vertical="center"/>
    </xf>
    <xf numFmtId="0" fontId="25" fillId="0" borderId="51" xfId="0" applyFont="1" applyBorder="1" applyAlignment="1" applyProtection="1">
      <alignment horizontal="left" vertical="center"/>
    </xf>
    <xf numFmtId="0" fontId="25" fillId="0" borderId="52" xfId="0" applyFont="1" applyBorder="1" applyAlignment="1" applyProtection="1">
      <alignment horizontal="left" vertical="center"/>
    </xf>
    <xf numFmtId="0" fontId="25" fillId="0" borderId="51" xfId="0" applyFont="1" applyBorder="1" applyAlignment="1" applyProtection="1">
      <alignment horizontal="right" vertical="center"/>
    </xf>
    <xf numFmtId="0" fontId="25" fillId="0" borderId="53" xfId="0" applyFont="1" applyBorder="1" applyAlignment="1" applyProtection="1">
      <alignment horizontal="left" vertical="center"/>
    </xf>
    <xf numFmtId="0" fontId="25" fillId="0" borderId="34" xfId="0" applyFont="1" applyBorder="1" applyAlignment="1" applyProtection="1">
      <alignment horizontal="left" vertical="center"/>
    </xf>
    <xf numFmtId="0" fontId="25" fillId="0" borderId="53" xfId="0" applyFont="1" applyBorder="1" applyAlignment="1" applyProtection="1">
      <alignment horizontal="right" vertical="center"/>
    </xf>
    <xf numFmtId="182" fontId="25" fillId="0" borderId="10" xfId="0" applyNumberFormat="1" applyFont="1" applyBorder="1" applyProtection="1">
      <alignment vertical="center"/>
    </xf>
    <xf numFmtId="188" fontId="25" fillId="0" borderId="55" xfId="0" applyNumberFormat="1" applyFont="1" applyBorder="1" applyAlignment="1" applyProtection="1">
      <alignment horizontal="right" vertical="center"/>
    </xf>
    <xf numFmtId="189" fontId="25" fillId="0" borderId="23" xfId="0" applyNumberFormat="1" applyFont="1" applyBorder="1" applyAlignment="1" applyProtection="1">
      <alignment horizontal="right" vertical="center"/>
    </xf>
    <xf numFmtId="188" fontId="25" fillId="0" borderId="10" xfId="0" applyNumberFormat="1" applyFont="1" applyBorder="1" applyAlignment="1" applyProtection="1">
      <alignment horizontal="right" vertical="center"/>
    </xf>
    <xf numFmtId="189" fontId="25" fillId="0" borderId="15" xfId="0" applyNumberFormat="1" applyFont="1" applyBorder="1" applyAlignment="1" applyProtection="1">
      <alignment horizontal="right" vertical="center"/>
    </xf>
    <xf numFmtId="188" fontId="25" fillId="0" borderId="58" xfId="0" applyNumberFormat="1" applyFont="1" applyBorder="1" applyAlignment="1" applyProtection="1">
      <alignment horizontal="right" vertical="center"/>
    </xf>
    <xf numFmtId="189" fontId="25" fillId="0" borderId="44" xfId="0" applyNumberFormat="1" applyFont="1" applyBorder="1" applyAlignment="1" applyProtection="1">
      <alignment horizontal="right" vertical="center"/>
    </xf>
    <xf numFmtId="188" fontId="25" fillId="0" borderId="42" xfId="0" applyNumberFormat="1" applyFont="1" applyBorder="1" applyAlignment="1" applyProtection="1">
      <alignment horizontal="right" vertical="center"/>
    </xf>
    <xf numFmtId="189" fontId="25" fillId="0" borderId="56" xfId="0" applyNumberFormat="1" applyFont="1" applyBorder="1" applyAlignment="1" applyProtection="1">
      <alignment horizontal="right" vertical="center"/>
    </xf>
    <xf numFmtId="188" fontId="25" fillId="0" borderId="59" xfId="0" applyNumberFormat="1" applyFont="1" applyBorder="1" applyAlignment="1" applyProtection="1">
      <alignment horizontal="right" vertical="center"/>
    </xf>
    <xf numFmtId="189" fontId="25" fillId="0" borderId="51" xfId="0" applyNumberFormat="1" applyFont="1" applyBorder="1" applyAlignment="1" applyProtection="1">
      <alignment horizontal="right" vertical="center"/>
    </xf>
    <xf numFmtId="188" fontId="25" fillId="0" borderId="54" xfId="0" applyNumberFormat="1" applyFont="1" applyBorder="1" applyAlignment="1" applyProtection="1">
      <alignment horizontal="right" vertical="center"/>
    </xf>
    <xf numFmtId="189" fontId="25" fillId="0" borderId="46" xfId="0" applyNumberFormat="1" applyFont="1" applyBorder="1" applyAlignment="1" applyProtection="1">
      <alignment horizontal="right" vertical="center"/>
    </xf>
    <xf numFmtId="188" fontId="25" fillId="0" borderId="14" xfId="0" applyNumberFormat="1" applyFont="1" applyBorder="1" applyAlignment="1" applyProtection="1">
      <alignment horizontal="right" vertical="center"/>
    </xf>
    <xf numFmtId="189" fontId="25" fillId="0" borderId="53" xfId="0" applyNumberFormat="1" applyFont="1" applyBorder="1" applyAlignment="1" applyProtection="1">
      <alignment horizontal="right" vertical="center"/>
    </xf>
    <xf numFmtId="0" fontId="73" fillId="0" borderId="54" xfId="0" applyFont="1" applyBorder="1" applyAlignment="1" applyProtection="1">
      <alignment horizontal="center" vertical="center" wrapText="1"/>
    </xf>
    <xf numFmtId="0" fontId="73" fillId="0" borderId="46" xfId="0" applyFont="1" applyBorder="1" applyAlignment="1" applyProtection="1">
      <alignment horizontal="center" vertical="center" wrapText="1"/>
    </xf>
    <xf numFmtId="0" fontId="73" fillId="0" borderId="54" xfId="0" applyFont="1" applyFill="1" applyBorder="1" applyAlignment="1" applyProtection="1">
      <alignment horizontal="center" vertical="center" wrapText="1"/>
    </xf>
    <xf numFmtId="0" fontId="73" fillId="0" borderId="46" xfId="0" applyFont="1" applyFill="1" applyBorder="1" applyAlignment="1" applyProtection="1">
      <alignment horizontal="center" vertical="center" wrapText="1"/>
    </xf>
    <xf numFmtId="0" fontId="73" fillId="0" borderId="47" xfId="0" applyFont="1" applyFill="1" applyBorder="1" applyAlignment="1" applyProtection="1">
      <alignment horizontal="center" vertical="center" wrapText="1"/>
    </xf>
    <xf numFmtId="0" fontId="76" fillId="0" borderId="0" xfId="0" applyFont="1" applyBorder="1" applyAlignment="1" applyProtection="1">
      <alignment horizontal="right" vertical="center"/>
    </xf>
    <xf numFmtId="0" fontId="25" fillId="0" borderId="0"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9" fillId="0" borderId="10" xfId="0" applyFont="1" applyBorder="1" applyAlignment="1" applyProtection="1">
      <alignment horizontal="center" vertical="center" shrinkToFit="1"/>
    </xf>
    <xf numFmtId="0" fontId="5" fillId="0" borderId="0" xfId="0" applyFont="1" applyBorder="1" applyAlignment="1" applyProtection="1">
      <alignment horizontal="left" vertical="top" wrapText="1"/>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18" fillId="0" borderId="0" xfId="0" applyFont="1" applyBorder="1" applyAlignment="1" applyProtection="1">
      <alignment horizontal="right"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right" vertical="top" wrapText="1"/>
    </xf>
    <xf numFmtId="0" fontId="0" fillId="0" borderId="0" xfId="0" applyBorder="1" applyAlignment="1" applyProtection="1">
      <alignment horizontal="right" vertical="top" wrapText="1"/>
    </xf>
    <xf numFmtId="0" fontId="11" fillId="0" borderId="26" xfId="0" applyFont="1" applyBorder="1" applyAlignment="1" applyProtection="1">
      <alignment horizontal="center" vertical="center"/>
      <protection locked="0"/>
    </xf>
    <xf numFmtId="178" fontId="5" fillId="26" borderId="10" xfId="0" applyNumberFormat="1" applyFont="1" applyFill="1" applyBorder="1" applyAlignment="1" applyProtection="1">
      <alignment horizontal="right" vertical="center"/>
      <protection locked="0"/>
    </xf>
    <xf numFmtId="203" fontId="5" fillId="0" borderId="48" xfId="0" applyNumberFormat="1" applyFont="1" applyBorder="1" applyProtection="1">
      <alignment vertical="center"/>
    </xf>
    <xf numFmtId="203" fontId="5" fillId="0" borderId="16" xfId="0" applyNumberFormat="1" applyFont="1" applyBorder="1" applyAlignment="1" applyProtection="1">
      <alignment horizontal="right" vertical="center"/>
    </xf>
    <xf numFmtId="203" fontId="5" fillId="0" borderId="42" xfId="0" applyNumberFormat="1" applyFont="1" applyBorder="1" applyProtection="1">
      <alignment vertical="center"/>
    </xf>
    <xf numFmtId="203" fontId="52" fillId="0" borderId="56" xfId="0" applyNumberFormat="1" applyFont="1" applyFill="1" applyBorder="1" applyAlignment="1" applyProtection="1">
      <alignment horizontal="right" vertical="center"/>
    </xf>
    <xf numFmtId="203" fontId="52" fillId="0" borderId="48" xfId="0" applyNumberFormat="1" applyFont="1" applyFill="1" applyBorder="1" applyAlignment="1" applyProtection="1">
      <alignment horizontal="right" vertical="center"/>
    </xf>
    <xf numFmtId="203" fontId="52" fillId="0" borderId="57" xfId="0" applyNumberFormat="1" applyFont="1" applyFill="1" applyBorder="1" applyAlignment="1" applyProtection="1">
      <alignment horizontal="right" vertical="center"/>
    </xf>
    <xf numFmtId="203" fontId="52" fillId="0" borderId="60" xfId="0" applyNumberFormat="1" applyFont="1" applyFill="1" applyBorder="1" applyAlignment="1" applyProtection="1">
      <alignment horizontal="right" vertical="center"/>
    </xf>
    <xf numFmtId="203" fontId="5" fillId="0" borderId="10" xfId="0" applyNumberFormat="1" applyFont="1" applyFill="1" applyBorder="1" applyAlignment="1" applyProtection="1">
      <alignment horizontal="right" vertical="center"/>
    </xf>
    <xf numFmtId="176" fontId="5" fillId="25" borderId="14" xfId="0" applyNumberFormat="1" applyFont="1" applyFill="1" applyBorder="1" applyProtection="1">
      <alignment vertical="center"/>
      <protection locked="0"/>
    </xf>
    <xf numFmtId="185" fontId="5" fillId="24" borderId="33" xfId="0" applyNumberFormat="1" applyFont="1" applyFill="1" applyBorder="1" applyAlignment="1" applyProtection="1">
      <alignment horizontal="left" vertical="center"/>
      <protection locked="0"/>
    </xf>
    <xf numFmtId="185" fontId="5" fillId="24" borderId="35" xfId="0" applyNumberFormat="1" applyFont="1" applyFill="1" applyBorder="1" applyAlignment="1" applyProtection="1">
      <alignment horizontal="left" vertical="center"/>
      <protection locked="0"/>
    </xf>
    <xf numFmtId="0" fontId="0" fillId="24" borderId="20" xfId="0" applyFill="1" applyBorder="1" applyAlignment="1" applyProtection="1">
      <alignment horizontal="center" vertical="center"/>
      <protection locked="0"/>
    </xf>
    <xf numFmtId="0" fontId="0" fillId="24" borderId="21" xfId="0" applyFill="1" applyBorder="1" applyAlignment="1" applyProtection="1">
      <alignment horizontal="center" vertical="center"/>
      <protection locked="0"/>
    </xf>
    <xf numFmtId="0" fontId="0" fillId="24" borderId="22" xfId="0" applyFill="1" applyBorder="1" applyAlignment="1" applyProtection="1">
      <alignment horizontal="center" vertical="center"/>
      <protection locked="0"/>
    </xf>
    <xf numFmtId="0" fontId="0" fillId="24" borderId="56" xfId="0" applyFill="1" applyBorder="1" applyAlignment="1" applyProtection="1">
      <alignment horizontal="center" vertical="center"/>
      <protection locked="0"/>
    </xf>
    <xf numFmtId="0" fontId="0" fillId="24" borderId="41" xfId="0" applyFill="1" applyBorder="1" applyAlignment="1" applyProtection="1">
      <alignment horizontal="center" vertical="center"/>
      <protection locked="0"/>
    </xf>
    <xf numFmtId="0" fontId="0" fillId="24" borderId="63" xfId="0" applyFill="1" applyBorder="1" applyAlignment="1" applyProtection="1">
      <alignment horizontal="center" vertical="center"/>
      <protection locked="0"/>
    </xf>
    <xf numFmtId="31" fontId="5" fillId="0" borderId="75" xfId="0" applyNumberFormat="1" applyFont="1" applyBorder="1" applyAlignment="1" applyProtection="1">
      <alignment horizontal="center" vertical="center" shrinkToFit="1"/>
      <protection locked="0"/>
    </xf>
    <xf numFmtId="31" fontId="5" fillId="0" borderId="42" xfId="0" applyNumberFormat="1" applyFont="1" applyBorder="1" applyAlignment="1" applyProtection="1">
      <alignment horizontal="center" vertical="center" shrinkToFit="1"/>
      <protection locked="0"/>
    </xf>
    <xf numFmtId="31" fontId="0" fillId="24" borderId="66" xfId="0" applyNumberFormat="1" applyFill="1" applyBorder="1" applyAlignment="1" applyProtection="1">
      <alignment horizontal="center" vertical="center" wrapText="1"/>
      <protection locked="0"/>
    </xf>
    <xf numFmtId="31" fontId="0" fillId="24" borderId="64" xfId="0" applyNumberFormat="1" applyFill="1" applyBorder="1" applyAlignment="1" applyProtection="1">
      <alignment horizontal="center" vertical="center" wrapText="1"/>
      <protection locked="0"/>
    </xf>
    <xf numFmtId="31" fontId="0" fillId="24" borderId="65" xfId="0" applyNumberFormat="1" applyFill="1" applyBorder="1" applyAlignment="1" applyProtection="1">
      <alignment horizontal="center" vertical="center" wrapText="1"/>
      <protection locked="0"/>
    </xf>
    <xf numFmtId="0" fontId="5" fillId="0" borderId="70"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13" fillId="24" borderId="72" xfId="0" applyFont="1" applyFill="1" applyBorder="1" applyAlignment="1" applyProtection="1">
      <alignment horizontal="center" vertical="center" shrinkToFit="1"/>
      <protection locked="0"/>
    </xf>
    <xf numFmtId="0" fontId="13" fillId="24" borderId="73" xfId="0" applyFont="1" applyFill="1" applyBorder="1" applyAlignment="1" applyProtection="1">
      <alignment horizontal="center" vertical="center" shrinkToFit="1"/>
      <protection locked="0"/>
    </xf>
    <xf numFmtId="0" fontId="13" fillId="24" borderId="76" xfId="0" applyFont="1" applyFill="1" applyBorder="1" applyAlignment="1" applyProtection="1">
      <alignment horizontal="center" vertical="center" shrinkToFit="1"/>
      <protection locked="0"/>
    </xf>
    <xf numFmtId="185" fontId="5" fillId="24" borderId="72" xfId="0" applyNumberFormat="1" applyFont="1" applyFill="1" applyBorder="1" applyAlignment="1" applyProtection="1">
      <alignment horizontal="left" vertical="top" wrapText="1"/>
      <protection locked="0"/>
    </xf>
    <xf numFmtId="185" fontId="5" fillId="24" borderId="73" xfId="0" applyNumberFormat="1" applyFont="1" applyFill="1" applyBorder="1" applyAlignment="1" applyProtection="1">
      <alignment horizontal="left" vertical="top" wrapText="1"/>
      <protection locked="0"/>
    </xf>
    <xf numFmtId="185" fontId="5" fillId="24" borderId="76" xfId="0" applyNumberFormat="1" applyFont="1" applyFill="1" applyBorder="1" applyAlignment="1" applyProtection="1">
      <alignment horizontal="left" vertical="top" wrapText="1"/>
      <protection locked="0"/>
    </xf>
    <xf numFmtId="0" fontId="67" fillId="0" borderId="42" xfId="0" applyFont="1" applyBorder="1" applyAlignment="1" applyProtection="1">
      <alignment horizontal="center" vertical="center" shrinkToFit="1"/>
    </xf>
    <xf numFmtId="0" fontId="67" fillId="0" borderId="81" xfId="0" applyFont="1" applyBorder="1" applyAlignment="1" applyProtection="1">
      <alignment horizontal="center" vertical="center" shrinkToFit="1"/>
    </xf>
    <xf numFmtId="0" fontId="67" fillId="0" borderId="10" xfId="0" applyFont="1" applyBorder="1" applyAlignment="1" applyProtection="1">
      <alignment horizontal="center" vertical="center" shrinkToFit="1"/>
    </xf>
    <xf numFmtId="0" fontId="67" fillId="0" borderId="11" xfId="0" applyFont="1" applyBorder="1" applyAlignment="1" applyProtection="1">
      <alignment horizontal="center" vertical="center" shrinkToFit="1"/>
    </xf>
    <xf numFmtId="0" fontId="5" fillId="24" borderId="72" xfId="0" applyFont="1" applyFill="1" applyBorder="1" applyAlignment="1" applyProtection="1">
      <alignment horizontal="center" vertical="center"/>
      <protection locked="0"/>
    </xf>
    <xf numFmtId="0" fontId="5" fillId="24" borderId="73" xfId="0" applyFont="1" applyFill="1" applyBorder="1" applyAlignment="1" applyProtection="1">
      <alignment horizontal="center" vertical="center"/>
      <protection locked="0"/>
    </xf>
    <xf numFmtId="0" fontId="5" fillId="24" borderId="74"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shrinkToFit="1"/>
    </xf>
    <xf numFmtId="0" fontId="5" fillId="0" borderId="42" xfId="0" applyFont="1" applyBorder="1" applyAlignment="1" applyProtection="1">
      <alignment horizontal="center" vertical="center" shrinkToFit="1"/>
    </xf>
    <xf numFmtId="0" fontId="5" fillId="0" borderId="53"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69" xfId="0" applyFont="1" applyBorder="1" applyAlignment="1" applyProtection="1">
      <alignment horizontal="left" vertical="center" wrapText="1"/>
    </xf>
    <xf numFmtId="0" fontId="5" fillId="0" borderId="56" xfId="0" applyFont="1" applyBorder="1" applyAlignment="1" applyProtection="1">
      <alignment horizontal="left" vertical="center" wrapText="1"/>
    </xf>
    <xf numFmtId="0" fontId="5" fillId="0" borderId="41"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179" fontId="7" fillId="0" borderId="17" xfId="0" applyNumberFormat="1" applyFont="1" applyBorder="1" applyAlignment="1" applyProtection="1">
      <alignment horizontal="center" vertical="center"/>
    </xf>
    <xf numFmtId="179" fontId="7" fillId="0" borderId="10" xfId="0" applyNumberFormat="1"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0" fontId="18" fillId="0" borderId="75" xfId="0" applyFont="1" applyBorder="1" applyAlignment="1" applyProtection="1">
      <alignment horizontal="center" vertical="center"/>
    </xf>
    <xf numFmtId="0" fontId="18" fillId="0" borderId="42" xfId="0" applyFont="1" applyBorder="1" applyAlignment="1" applyProtection="1">
      <alignment horizontal="center" vertical="center"/>
    </xf>
    <xf numFmtId="0" fontId="5" fillId="0" borderId="75" xfId="0" applyFont="1" applyBorder="1" applyAlignment="1" applyProtection="1">
      <alignment horizontal="center" vertical="center" shrinkToFit="1"/>
    </xf>
    <xf numFmtId="0" fontId="0" fillId="0" borderId="42" xfId="0" applyBorder="1" applyAlignment="1" applyProtection="1">
      <alignment horizontal="center" vertical="center" shrinkToFit="1"/>
    </xf>
    <xf numFmtId="0" fontId="9" fillId="27" borderId="20" xfId="0" applyFont="1" applyFill="1" applyBorder="1" applyAlignment="1" applyProtection="1">
      <alignment horizontal="center" wrapText="1"/>
    </xf>
    <xf numFmtId="0" fontId="9" fillId="27" borderId="22" xfId="0" applyFont="1" applyFill="1" applyBorder="1" applyAlignment="1" applyProtection="1">
      <alignment horizontal="center" wrapText="1"/>
    </xf>
    <xf numFmtId="0" fontId="67" fillId="0" borderId="53" xfId="0" applyFont="1" applyBorder="1" applyAlignment="1" applyProtection="1">
      <alignment horizontal="center" vertical="center" shrinkToFit="1"/>
    </xf>
    <xf numFmtId="0" fontId="67" fillId="0" borderId="68" xfId="0" applyFont="1" applyBorder="1" applyAlignment="1" applyProtection="1">
      <alignment horizontal="center" vertical="center" shrinkToFit="1"/>
    </xf>
    <xf numFmtId="0" fontId="67" fillId="0" borderId="56" xfId="0" applyFont="1" applyBorder="1" applyAlignment="1" applyProtection="1">
      <alignment horizontal="center" vertical="center" shrinkToFit="1"/>
    </xf>
    <xf numFmtId="0" fontId="67" fillId="0" borderId="63" xfId="0" applyFont="1" applyBorder="1" applyAlignment="1" applyProtection="1">
      <alignment horizontal="center" vertical="center" shrinkToFit="1"/>
    </xf>
    <xf numFmtId="0" fontId="5" fillId="0" borderId="55" xfId="0" applyFont="1" applyBorder="1" applyAlignment="1" applyProtection="1">
      <alignment horizontal="center" vertical="center" shrinkToFit="1"/>
    </xf>
    <xf numFmtId="0" fontId="53" fillId="0" borderId="55" xfId="0" applyFont="1" applyBorder="1" applyAlignment="1" applyProtection="1">
      <alignment horizontal="center" vertical="center"/>
    </xf>
    <xf numFmtId="0" fontId="53" fillId="0" borderId="42" xfId="0" applyFont="1" applyBorder="1" applyAlignment="1" applyProtection="1">
      <alignment horizontal="center" vertical="center"/>
    </xf>
    <xf numFmtId="0" fontId="53" fillId="0" borderId="14" xfId="0" applyFont="1" applyBorder="1" applyAlignment="1" applyProtection="1">
      <alignment horizontal="center" vertical="center"/>
    </xf>
    <xf numFmtId="179" fontId="7" fillId="0" borderId="42" xfId="0" applyNumberFormat="1" applyFont="1" applyBorder="1" applyAlignment="1" applyProtection="1">
      <alignment horizontal="center" vertical="center"/>
    </xf>
    <xf numFmtId="179" fontId="7" fillId="0" borderId="14" xfId="0" applyNumberFormat="1" applyFont="1" applyBorder="1" applyAlignment="1" applyProtection="1">
      <alignment horizontal="center" vertical="center"/>
    </xf>
    <xf numFmtId="0" fontId="0" fillId="27" borderId="70" xfId="0" applyFill="1" applyBorder="1" applyAlignment="1" applyProtection="1">
      <alignment horizontal="center" vertical="center" wrapText="1" shrinkToFit="1"/>
      <protection locked="0"/>
    </xf>
    <xf numFmtId="0" fontId="0" fillId="27" borderId="37" xfId="0" applyFill="1" applyBorder="1" applyAlignment="1" applyProtection="1">
      <alignment horizontal="center" vertical="center" wrapText="1" shrinkToFit="1"/>
      <protection locked="0"/>
    </xf>
    <xf numFmtId="0" fontId="0" fillId="27" borderId="71" xfId="0" applyFill="1" applyBorder="1" applyAlignment="1" applyProtection="1">
      <alignment horizontal="center" vertical="center" wrapText="1" shrinkToFit="1"/>
      <protection locked="0"/>
    </xf>
    <xf numFmtId="0" fontId="0" fillId="29" borderId="70" xfId="0" applyFont="1" applyFill="1" applyBorder="1" applyAlignment="1" applyProtection="1">
      <alignment horizontal="center" vertical="center" wrapText="1"/>
    </xf>
    <xf numFmtId="0" fontId="1" fillId="29" borderId="37" xfId="0" applyFont="1" applyFill="1" applyBorder="1" applyAlignment="1" applyProtection="1">
      <alignment horizontal="center" vertical="center" wrapText="1"/>
    </xf>
    <xf numFmtId="0" fontId="0" fillId="0" borderId="53" xfId="0" applyFont="1" applyBorder="1" applyAlignment="1" applyProtection="1">
      <alignment horizontal="left" vertical="center" wrapText="1"/>
    </xf>
    <xf numFmtId="0" fontId="1" fillId="0" borderId="34" xfId="0" applyFont="1" applyBorder="1" applyAlignment="1" applyProtection="1">
      <alignment horizontal="left" vertical="center" wrapText="1"/>
    </xf>
    <xf numFmtId="0" fontId="1" fillId="0" borderId="69" xfId="0" applyFont="1" applyBorder="1" applyAlignment="1" applyProtection="1">
      <alignment horizontal="left" vertical="center" wrapText="1"/>
    </xf>
    <xf numFmtId="0" fontId="1" fillId="0" borderId="23"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83" xfId="0" applyFont="1" applyBorder="1" applyAlignment="1" applyProtection="1">
      <alignment horizontal="left" vertical="center" wrapText="1"/>
    </xf>
    <xf numFmtId="0" fontId="1" fillId="0" borderId="56" xfId="0" applyFont="1" applyBorder="1" applyAlignment="1" applyProtection="1">
      <alignment horizontal="left" vertical="center" wrapText="1"/>
    </xf>
    <xf numFmtId="0" fontId="1" fillId="0" borderId="41" xfId="0" applyFont="1" applyBorder="1" applyAlignment="1" applyProtection="1">
      <alignment horizontal="left" vertical="center" wrapText="1"/>
    </xf>
    <xf numFmtId="0" fontId="1" fillId="0" borderId="43"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3" xfId="0" applyFont="1" applyBorder="1" applyAlignment="1" applyProtection="1">
      <alignment horizontal="left" vertical="center" wrapText="1"/>
    </xf>
    <xf numFmtId="0" fontId="0" fillId="0" borderId="20" xfId="0" applyFont="1" applyBorder="1" applyAlignment="1" applyProtection="1">
      <alignment horizontal="left" vertical="center"/>
    </xf>
    <xf numFmtId="0" fontId="0" fillId="0" borderId="21" xfId="0" applyFont="1" applyBorder="1" applyAlignment="1" applyProtection="1">
      <alignment horizontal="left" vertical="center"/>
    </xf>
    <xf numFmtId="0" fontId="0" fillId="0" borderId="77" xfId="0" applyFont="1" applyBorder="1" applyAlignment="1" applyProtection="1">
      <alignment horizontal="left" vertical="center"/>
    </xf>
    <xf numFmtId="0" fontId="0" fillId="0" borderId="56" xfId="0" applyFont="1" applyBorder="1" applyAlignment="1" applyProtection="1">
      <alignment horizontal="left" vertical="center"/>
    </xf>
    <xf numFmtId="0" fontId="0" fillId="0" borderId="41" xfId="0" applyFont="1" applyBorder="1" applyAlignment="1" applyProtection="1">
      <alignment horizontal="left" vertical="center"/>
    </xf>
    <xf numFmtId="0" fontId="0" fillId="0" borderId="43" xfId="0" applyFont="1" applyBorder="1" applyAlignment="1" applyProtection="1">
      <alignment horizontal="left" vertical="center"/>
    </xf>
    <xf numFmtId="0" fontId="0" fillId="0" borderId="23" xfId="0" applyFont="1" applyBorder="1" applyAlignment="1" applyProtection="1">
      <alignment horizontal="left" vertical="center" wrapText="1"/>
    </xf>
    <xf numFmtId="0" fontId="0" fillId="0" borderId="56"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5" xfId="0" applyBorder="1" applyAlignment="1" applyProtection="1">
      <alignment horizontal="left" vertical="center" wrapText="1"/>
    </xf>
    <xf numFmtId="0" fontId="5" fillId="0" borderId="10" xfId="0" applyFont="1" applyBorder="1" applyAlignment="1" applyProtection="1">
      <alignment vertical="center" wrapText="1"/>
    </xf>
    <xf numFmtId="0" fontId="5" fillId="0" borderId="14" xfId="0" applyFont="1" applyBorder="1" applyAlignment="1" applyProtection="1">
      <alignment horizontal="center" vertical="center"/>
    </xf>
    <xf numFmtId="0" fontId="5" fillId="0" borderId="42" xfId="0" applyFont="1" applyBorder="1" applyAlignment="1" applyProtection="1">
      <alignment horizontal="center" vertical="center"/>
    </xf>
    <xf numFmtId="0" fontId="18" fillId="0" borderId="14"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5" fillId="27" borderId="53" xfId="0" applyFont="1" applyFill="1" applyBorder="1" applyAlignment="1" applyProtection="1">
      <alignment horizontal="left" vertical="center"/>
    </xf>
    <xf numFmtId="0" fontId="5" fillId="27" borderId="56" xfId="0" applyFont="1" applyFill="1" applyBorder="1" applyAlignment="1" applyProtection="1">
      <alignment horizontal="left" vertical="center"/>
    </xf>
    <xf numFmtId="0" fontId="18" fillId="0" borderId="10" xfId="0" applyFont="1" applyBorder="1" applyAlignment="1" applyProtection="1">
      <alignment horizontal="center" vertical="center"/>
    </xf>
    <xf numFmtId="0" fontId="7" fillId="0" borderId="10" xfId="0" applyFont="1" applyBorder="1" applyAlignment="1" applyProtection="1">
      <alignment horizontal="center" vertical="center"/>
    </xf>
    <xf numFmtId="0" fontId="5" fillId="27" borderId="53" xfId="0" applyFont="1" applyFill="1" applyBorder="1" applyAlignment="1" applyProtection="1">
      <alignment horizontal="center" vertical="center"/>
    </xf>
    <xf numFmtId="0" fontId="5" fillId="27" borderId="56" xfId="0" applyFont="1" applyFill="1" applyBorder="1" applyAlignment="1" applyProtection="1">
      <alignment horizontal="center" vertical="center"/>
    </xf>
    <xf numFmtId="0" fontId="9" fillId="0" borderId="26" xfId="0" applyFont="1" applyBorder="1" applyAlignment="1" applyProtection="1">
      <alignment horizontal="center" vertical="center"/>
      <protection locked="0"/>
    </xf>
    <xf numFmtId="0" fontId="10" fillId="0" borderId="20" xfId="0" applyFont="1" applyBorder="1" applyAlignment="1" applyProtection="1">
      <alignment horizontal="center" vertical="center"/>
    </xf>
    <xf numFmtId="0" fontId="0" fillId="0" borderId="21" xfId="0" applyBorder="1" applyAlignment="1" applyProtection="1">
      <alignment horizontal="center" vertical="center"/>
    </xf>
    <xf numFmtId="0" fontId="0" fillId="0" borderId="77" xfId="0" applyBorder="1" applyAlignment="1" applyProtection="1">
      <alignment horizontal="center" vertical="center"/>
    </xf>
    <xf numFmtId="0" fontId="0" fillId="0" borderId="56" xfId="0" applyBorder="1" applyAlignment="1" applyProtection="1">
      <alignment horizontal="center" vertical="center"/>
    </xf>
    <xf numFmtId="0" fontId="0" fillId="0" borderId="41" xfId="0" applyBorder="1" applyAlignment="1" applyProtection="1">
      <alignment horizontal="center" vertical="center"/>
    </xf>
    <xf numFmtId="0" fontId="0" fillId="0" borderId="43" xfId="0" applyBorder="1" applyAlignment="1" applyProtection="1">
      <alignment horizontal="center" vertical="center"/>
    </xf>
    <xf numFmtId="0" fontId="13" fillId="24" borderId="72" xfId="0" applyFont="1" applyFill="1" applyBorder="1" applyAlignment="1" applyProtection="1">
      <alignment horizontal="center" vertical="center"/>
      <protection locked="0"/>
    </xf>
    <xf numFmtId="0" fontId="4" fillId="24" borderId="73" xfId="0" applyFont="1" applyFill="1" applyBorder="1" applyAlignment="1" applyProtection="1">
      <alignment horizontal="center" vertical="center"/>
      <protection locked="0"/>
    </xf>
    <xf numFmtId="0" fontId="4" fillId="24" borderId="74" xfId="0" applyFont="1" applyFill="1" applyBorder="1" applyAlignment="1" applyProtection="1">
      <alignment horizontal="center" vertical="center"/>
      <protection locked="0"/>
    </xf>
    <xf numFmtId="0" fontId="12" fillId="28" borderId="86" xfId="0" applyFont="1" applyFill="1" applyBorder="1" applyAlignment="1" applyProtection="1">
      <alignment horizontal="center" vertical="center"/>
    </xf>
    <xf numFmtId="0" fontId="12" fillId="28" borderId="87" xfId="0" applyFont="1" applyFill="1" applyBorder="1" applyAlignment="1" applyProtection="1">
      <alignment horizontal="center" vertical="center"/>
    </xf>
    <xf numFmtId="0" fontId="12" fillId="28" borderId="88" xfId="0" applyFont="1" applyFill="1" applyBorder="1" applyAlignment="1" applyProtection="1">
      <alignment horizontal="center" vertical="center"/>
    </xf>
    <xf numFmtId="0" fontId="13" fillId="24" borderId="15" xfId="0" applyFont="1" applyFill="1" applyBorder="1" applyAlignment="1" applyProtection="1">
      <alignment horizontal="center" vertical="center"/>
      <protection locked="0"/>
    </xf>
    <xf numFmtId="0" fontId="13" fillId="24" borderId="33" xfId="0" applyFont="1" applyFill="1" applyBorder="1" applyAlignment="1" applyProtection="1">
      <alignment horizontal="center" vertical="center"/>
      <protection locked="0"/>
    </xf>
    <xf numFmtId="0" fontId="13" fillId="24" borderId="35" xfId="0" applyFont="1" applyFill="1" applyBorder="1" applyAlignment="1" applyProtection="1">
      <alignment horizontal="center" vertical="center"/>
      <protection locked="0"/>
    </xf>
    <xf numFmtId="0" fontId="5" fillId="0" borderId="94" xfId="0" applyFont="1" applyBorder="1" applyAlignment="1" applyProtection="1">
      <alignment horizontal="center" vertical="center" wrapText="1"/>
    </xf>
    <xf numFmtId="0" fontId="0" fillId="0" borderId="79" xfId="0" applyBorder="1" applyAlignment="1" applyProtection="1">
      <alignment horizontal="center" vertical="center"/>
    </xf>
    <xf numFmtId="0" fontId="13" fillId="24" borderId="53" xfId="0" applyFont="1" applyFill="1" applyBorder="1" applyAlignment="1" applyProtection="1">
      <alignment horizontal="center" vertical="center"/>
      <protection locked="0"/>
    </xf>
    <xf numFmtId="0" fontId="13" fillId="24" borderId="34" xfId="0" applyFont="1" applyFill="1" applyBorder="1" applyAlignment="1" applyProtection="1">
      <alignment horizontal="center" vertical="center"/>
      <protection locked="0"/>
    </xf>
    <xf numFmtId="0" fontId="13" fillId="24" borderId="68" xfId="0" applyFont="1" applyFill="1" applyBorder="1" applyAlignment="1" applyProtection="1">
      <alignment horizontal="center" vertical="center"/>
      <protection locked="0"/>
    </xf>
    <xf numFmtId="0" fontId="13" fillId="24" borderId="25" xfId="0" applyFont="1" applyFill="1" applyBorder="1" applyAlignment="1" applyProtection="1">
      <alignment horizontal="center" vertical="center"/>
      <protection locked="0"/>
    </xf>
    <xf numFmtId="0" fontId="13" fillId="24" borderId="26" xfId="0" applyFont="1" applyFill="1" applyBorder="1" applyAlignment="1" applyProtection="1">
      <alignment horizontal="center" vertical="center"/>
      <protection locked="0"/>
    </xf>
    <xf numFmtId="0" fontId="13" fillId="24" borderId="27" xfId="0" applyFont="1" applyFill="1" applyBorder="1" applyAlignment="1" applyProtection="1">
      <alignment horizontal="center" vertical="center"/>
      <protection locked="0"/>
    </xf>
    <xf numFmtId="0" fontId="6" fillId="24" borderId="17" xfId="0" applyFont="1" applyFill="1" applyBorder="1" applyAlignment="1" applyProtection="1">
      <alignment horizontal="center" vertical="center"/>
      <protection locked="0"/>
    </xf>
    <xf numFmtId="0" fontId="6" fillId="24" borderId="82" xfId="0" applyFont="1" applyFill="1" applyBorder="1" applyAlignment="1" applyProtection="1">
      <alignment horizontal="center" vertical="center"/>
      <protection locked="0"/>
    </xf>
    <xf numFmtId="186" fontId="5" fillId="24" borderId="15" xfId="0" applyNumberFormat="1" applyFont="1" applyFill="1" applyBorder="1" applyAlignment="1" applyProtection="1">
      <alignment horizontal="right" vertical="center"/>
      <protection locked="0"/>
    </xf>
    <xf numFmtId="186" fontId="5" fillId="24" borderId="32" xfId="0" applyNumberFormat="1" applyFont="1" applyFill="1" applyBorder="1" applyAlignment="1" applyProtection="1">
      <alignment horizontal="right" vertical="center"/>
      <protection locked="0"/>
    </xf>
    <xf numFmtId="0" fontId="5" fillId="0" borderId="78" xfId="0" applyFont="1" applyBorder="1" applyAlignment="1" applyProtection="1">
      <alignment horizontal="center" vertical="center" shrinkToFit="1"/>
    </xf>
    <xf numFmtId="0" fontId="9" fillId="0" borderId="53" xfId="0" applyFont="1" applyBorder="1" applyAlignment="1" applyProtection="1">
      <alignment horizontal="center" vertical="center" wrapText="1" shrinkToFit="1"/>
    </xf>
    <xf numFmtId="0" fontId="9" fillId="0" borderId="68" xfId="0" applyFont="1" applyBorder="1" applyAlignment="1" applyProtection="1">
      <alignment horizontal="center" vertical="center" wrapText="1" shrinkToFit="1"/>
    </xf>
    <xf numFmtId="0" fontId="9" fillId="0" borderId="56" xfId="0" applyFont="1" applyBorder="1" applyAlignment="1" applyProtection="1">
      <alignment horizontal="center" vertical="center" wrapText="1" shrinkToFit="1"/>
    </xf>
    <xf numFmtId="0" fontId="9" fillId="0" borderId="63" xfId="0" applyFont="1" applyBorder="1" applyAlignment="1" applyProtection="1">
      <alignment horizontal="center" vertical="center" wrapText="1" shrinkToFit="1"/>
    </xf>
    <xf numFmtId="196" fontId="9" fillId="0" borderId="53" xfId="0" applyNumberFormat="1" applyFont="1" applyBorder="1" applyAlignment="1" applyProtection="1">
      <alignment horizontal="center" vertical="center" wrapText="1" shrinkToFit="1"/>
    </xf>
    <xf numFmtId="196" fontId="9" fillId="0" borderId="68" xfId="0" applyNumberFormat="1" applyFont="1" applyBorder="1" applyAlignment="1" applyProtection="1">
      <alignment horizontal="center" vertical="center" wrapText="1" shrinkToFit="1"/>
    </xf>
    <xf numFmtId="196" fontId="9" fillId="0" borderId="56" xfId="0" applyNumberFormat="1" applyFont="1" applyBorder="1" applyAlignment="1" applyProtection="1">
      <alignment horizontal="center" vertical="center" wrapText="1" shrinkToFit="1"/>
    </xf>
    <xf numFmtId="196" fontId="9" fillId="0" borderId="63" xfId="0" applyNumberFormat="1" applyFont="1" applyBorder="1" applyAlignment="1" applyProtection="1">
      <alignment horizontal="center" vertical="center" wrapText="1" shrinkToFit="1"/>
    </xf>
    <xf numFmtId="176" fontId="7" fillId="0" borderId="10" xfId="0" applyNumberFormat="1" applyFont="1" applyBorder="1" applyAlignment="1" applyProtection="1">
      <alignment horizontal="center" vertical="center"/>
    </xf>
    <xf numFmtId="180" fontId="7" fillId="0" borderId="14" xfId="0" applyNumberFormat="1" applyFont="1" applyBorder="1" applyAlignment="1" applyProtection="1">
      <alignment horizontal="center" vertical="center"/>
    </xf>
    <xf numFmtId="0" fontId="0" fillId="0" borderId="42" xfId="0" applyBorder="1" applyAlignment="1" applyProtection="1">
      <alignment horizontal="center" vertical="center"/>
    </xf>
    <xf numFmtId="176" fontId="7" fillId="0" borderId="14" xfId="0" applyNumberFormat="1" applyFont="1" applyBorder="1" applyAlignment="1" applyProtection="1">
      <alignment horizontal="center" vertical="center"/>
    </xf>
    <xf numFmtId="176" fontId="0" fillId="0" borderId="42" xfId="0" applyNumberFormat="1" applyBorder="1" applyAlignment="1" applyProtection="1">
      <alignment horizontal="center" vertical="center"/>
    </xf>
    <xf numFmtId="0" fontId="18" fillId="0" borderId="14" xfId="0" applyFont="1" applyBorder="1" applyAlignment="1" applyProtection="1">
      <alignment horizontal="center" vertical="center"/>
    </xf>
    <xf numFmtId="0" fontId="9" fillId="0" borderId="10" xfId="0" applyFont="1" applyBorder="1" applyAlignment="1" applyProtection="1">
      <alignment horizontal="center" vertical="center" wrapText="1" shrinkToFit="1"/>
    </xf>
    <xf numFmtId="0" fontId="9" fillId="0" borderId="11" xfId="0" applyFont="1" applyBorder="1" applyAlignment="1" applyProtection="1">
      <alignment horizontal="center" vertical="center" shrinkToFit="1"/>
    </xf>
    <xf numFmtId="0" fontId="9" fillId="0" borderId="10" xfId="0" applyFont="1" applyBorder="1" applyAlignment="1" applyProtection="1">
      <alignment horizontal="center" vertical="center" shrinkToFit="1"/>
    </xf>
    <xf numFmtId="0" fontId="11" fillId="0" borderId="53" xfId="0" applyFont="1" applyBorder="1" applyAlignment="1" applyProtection="1">
      <alignment horizontal="center" vertical="center" wrapText="1" shrinkToFit="1"/>
    </xf>
    <xf numFmtId="0" fontId="11" fillId="0" borderId="68" xfId="0" applyFont="1" applyBorder="1" applyAlignment="1" applyProtection="1">
      <alignment horizontal="center" vertical="center" wrapText="1" shrinkToFit="1"/>
    </xf>
    <xf numFmtId="0" fontId="11" fillId="0" borderId="25" xfId="0" applyFont="1" applyBorder="1" applyAlignment="1" applyProtection="1">
      <alignment horizontal="center" vertical="center" wrapText="1" shrinkToFit="1"/>
    </xf>
    <xf numFmtId="0" fontId="11" fillId="0" borderId="27" xfId="0" applyFont="1" applyBorder="1" applyAlignment="1" applyProtection="1">
      <alignment horizontal="center" vertical="center" wrapText="1" shrinkToFit="1"/>
    </xf>
    <xf numFmtId="178" fontId="7" fillId="0" borderId="14" xfId="0" applyNumberFormat="1" applyFont="1" applyBorder="1" applyAlignment="1" applyProtection="1">
      <alignment horizontal="center" vertical="center"/>
    </xf>
    <xf numFmtId="0" fontId="0" fillId="0" borderId="55" xfId="0" applyBorder="1" applyAlignment="1" applyProtection="1">
      <alignment horizontal="center" vertical="center"/>
    </xf>
    <xf numFmtId="0" fontId="0" fillId="0" borderId="14" xfId="0" applyBorder="1" applyAlignment="1" applyProtection="1">
      <alignment horizontal="left" vertical="center" wrapText="1"/>
    </xf>
    <xf numFmtId="0" fontId="1" fillId="0" borderId="55" xfId="0" applyFont="1" applyBorder="1" applyAlignment="1" applyProtection="1">
      <alignment horizontal="left" vertical="center" wrapText="1"/>
    </xf>
    <xf numFmtId="0" fontId="1" fillId="0" borderId="78" xfId="0" applyFont="1" applyBorder="1" applyAlignment="1" applyProtection="1">
      <alignment horizontal="left" vertical="center" wrapText="1"/>
    </xf>
    <xf numFmtId="0" fontId="0" fillId="0" borderId="55" xfId="0" applyBorder="1" applyAlignment="1" applyProtection="1">
      <alignment horizontal="center" vertical="center" shrinkToFit="1"/>
    </xf>
    <xf numFmtId="0" fontId="0" fillId="0" borderId="55" xfId="0" applyBorder="1" applyAlignment="1" applyProtection="1">
      <alignment horizontal="center" vertical="center" wrapText="1"/>
    </xf>
    <xf numFmtId="0" fontId="0" fillId="0" borderId="10" xfId="0" applyBorder="1" applyAlignment="1" applyProtection="1">
      <alignment vertical="center" wrapText="1"/>
    </xf>
    <xf numFmtId="180" fontId="9" fillId="0" borderId="53" xfId="0" applyNumberFormat="1" applyFont="1" applyBorder="1" applyAlignment="1" applyProtection="1">
      <alignment horizontal="center" vertical="center" wrapText="1" shrinkToFit="1"/>
    </xf>
    <xf numFmtId="180" fontId="9" fillId="0" borderId="56" xfId="0" applyNumberFormat="1" applyFont="1" applyBorder="1" applyAlignment="1" applyProtection="1">
      <alignment horizontal="center" vertical="center" wrapText="1" shrinkToFit="1"/>
    </xf>
    <xf numFmtId="0" fontId="2" fillId="0" borderId="14"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xf>
    <xf numFmtId="0" fontId="5" fillId="0" borderId="10" xfId="0" applyFont="1" applyBorder="1" applyProtection="1">
      <alignment vertical="center"/>
    </xf>
    <xf numFmtId="0" fontId="11" fillId="0" borderId="10" xfId="0"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178" fontId="7" fillId="0" borderId="10" xfId="0" applyNumberFormat="1" applyFont="1" applyBorder="1" applyAlignment="1" applyProtection="1">
      <alignment horizontal="center" vertical="center"/>
    </xf>
    <xf numFmtId="0" fontId="9" fillId="0" borderId="14" xfId="0" applyFont="1" applyBorder="1" applyAlignment="1" applyProtection="1">
      <alignment horizontal="center" vertical="center" wrapText="1" shrinkToFit="1"/>
    </xf>
    <xf numFmtId="0" fontId="9" fillId="0" borderId="42" xfId="0" applyFont="1" applyBorder="1" applyAlignment="1" applyProtection="1">
      <alignment horizontal="center" vertical="center" shrinkToFit="1"/>
    </xf>
    <xf numFmtId="180" fontId="7" fillId="0" borderId="42" xfId="0" applyNumberFormat="1" applyFont="1" applyBorder="1" applyAlignment="1" applyProtection="1">
      <alignment horizontal="center" vertical="center"/>
    </xf>
    <xf numFmtId="197" fontId="9" fillId="0" borderId="80" xfId="0" applyNumberFormat="1" applyFont="1" applyBorder="1" applyAlignment="1" applyProtection="1">
      <alignment horizontal="center" vertical="center"/>
    </xf>
    <xf numFmtId="197" fontId="9" fillId="0" borderId="81" xfId="0" applyNumberFormat="1" applyFont="1" applyBorder="1" applyAlignment="1" applyProtection="1">
      <alignment horizontal="center" vertical="center"/>
    </xf>
    <xf numFmtId="0" fontId="5" fillId="0" borderId="0" xfId="0" applyFont="1" applyFill="1" applyBorder="1" applyAlignment="1" applyProtection="1">
      <alignment horizontal="left" vertical="center" wrapText="1"/>
    </xf>
    <xf numFmtId="0" fontId="0" fillId="0" borderId="0" xfId="0" applyFill="1" applyAlignment="1" applyProtection="1">
      <alignment vertical="center"/>
    </xf>
    <xf numFmtId="49" fontId="25" fillId="0" borderId="0" xfId="66" applyNumberFormat="1" applyFont="1" applyBorder="1" applyAlignment="1" applyProtection="1">
      <alignment horizontal="justify" vertical="justify" wrapText="1"/>
    </xf>
    <xf numFmtId="38" fontId="9" fillId="0" borderId="0" xfId="66" applyFont="1" applyBorder="1" applyAlignment="1" applyProtection="1">
      <alignment horizontal="right" vertical="center" shrinkToFit="1"/>
    </xf>
    <xf numFmtId="0" fontId="25" fillId="0" borderId="0" xfId="0" applyFont="1" applyBorder="1" applyAlignment="1" applyProtection="1">
      <alignment horizontal="left" vertical="center" wrapText="1"/>
    </xf>
    <xf numFmtId="0" fontId="13" fillId="0" borderId="89" xfId="0" applyFont="1" applyBorder="1" applyAlignment="1" applyProtection="1">
      <alignment horizontal="center" vertical="center"/>
    </xf>
    <xf numFmtId="0" fontId="13" fillId="0" borderId="90" xfId="0" applyFont="1" applyBorder="1" applyAlignment="1" applyProtection="1">
      <alignment horizontal="center" vertical="center"/>
    </xf>
    <xf numFmtId="0" fontId="13" fillId="0" borderId="91" xfId="0" applyFont="1" applyBorder="1" applyAlignment="1" applyProtection="1">
      <alignment horizontal="center" vertical="center"/>
    </xf>
    <xf numFmtId="0" fontId="13" fillId="0" borderId="73" xfId="0" applyFont="1" applyBorder="1" applyAlignment="1" applyProtection="1">
      <alignment horizontal="center" vertical="center"/>
    </xf>
    <xf numFmtId="0" fontId="4" fillId="0" borderId="73" xfId="0" applyFont="1" applyBorder="1" applyAlignment="1" applyProtection="1">
      <alignment horizontal="center" vertical="center"/>
    </xf>
    <xf numFmtId="0" fontId="4" fillId="0" borderId="7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186" fontId="5" fillId="26" borderId="40" xfId="0" applyNumberFormat="1" applyFont="1" applyFill="1" applyBorder="1" applyAlignment="1" applyProtection="1">
      <alignment horizontal="center" vertical="center"/>
      <protection locked="0"/>
    </xf>
    <xf numFmtId="0" fontId="5" fillId="0" borderId="84" xfId="0" applyFont="1" applyBorder="1" applyAlignment="1" applyProtection="1">
      <alignment horizontal="center" vertical="center"/>
    </xf>
    <xf numFmtId="0" fontId="5" fillId="0" borderId="85" xfId="0" applyFont="1" applyBorder="1" applyAlignment="1" applyProtection="1">
      <alignment horizontal="center" vertical="center"/>
    </xf>
    <xf numFmtId="186" fontId="5" fillId="26" borderId="12"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justify" vertical="justify" wrapText="1"/>
    </xf>
    <xf numFmtId="0" fontId="4" fillId="0" borderId="89" xfId="0" applyFont="1" applyBorder="1" applyAlignment="1" applyProtection="1">
      <alignment horizontal="center" vertical="center"/>
    </xf>
    <xf numFmtId="0" fontId="4" fillId="0" borderId="90"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8" xfId="0" applyFont="1" applyBorder="1" applyAlignment="1" applyProtection="1">
      <alignment horizontal="center" vertical="center"/>
    </xf>
    <xf numFmtId="0" fontId="0" fillId="0" borderId="90" xfId="0" applyBorder="1" applyAlignment="1" applyProtection="1">
      <alignment horizontal="center" vertical="center"/>
    </xf>
    <xf numFmtId="0" fontId="10" fillId="0" borderId="89" xfId="0" applyFont="1" applyBorder="1" applyAlignment="1" applyProtection="1">
      <alignment horizontal="center" vertical="center" shrinkToFit="1"/>
    </xf>
    <xf numFmtId="0" fontId="10" fillId="0" borderId="91" xfId="0" applyFont="1" applyBorder="1" applyAlignment="1" applyProtection="1">
      <alignment horizontal="center" vertical="center" shrinkToFit="1"/>
    </xf>
    <xf numFmtId="0" fontId="13" fillId="0" borderId="72" xfId="0" applyFont="1" applyBorder="1" applyAlignment="1" applyProtection="1">
      <alignment horizontal="center" vertical="center"/>
    </xf>
    <xf numFmtId="0" fontId="4" fillId="0" borderId="76" xfId="0" applyFont="1" applyBorder="1" applyAlignment="1" applyProtection="1">
      <alignment horizontal="center" vertical="center"/>
    </xf>
    <xf numFmtId="186" fontId="5" fillId="26" borderId="42"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top" wrapText="1"/>
    </xf>
    <xf numFmtId="203" fontId="52" fillId="0" borderId="57" xfId="0" applyNumberFormat="1" applyFont="1" applyFill="1" applyBorder="1" applyAlignment="1" applyProtection="1">
      <alignment horizontal="right" vertical="center"/>
    </xf>
    <xf numFmtId="0" fontId="25" fillId="0" borderId="15" xfId="0" applyFont="1" applyBorder="1" applyAlignment="1" applyProtection="1">
      <alignment horizontal="center" vertical="center"/>
    </xf>
    <xf numFmtId="0" fontId="25" fillId="0" borderId="35" xfId="0" applyFont="1" applyBorder="1" applyAlignment="1" applyProtection="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0" fontId="5" fillId="0" borderId="53"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83"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55" xfId="0" applyFont="1" applyBorder="1" applyAlignment="1" applyProtection="1">
      <alignment horizontal="center" vertical="center" wrapText="1"/>
    </xf>
    <xf numFmtId="0" fontId="25" fillId="0" borderId="0" xfId="0" applyFont="1" applyBorder="1" applyAlignment="1" applyProtection="1">
      <alignment horizontal="left" vertical="top" wrapText="1"/>
    </xf>
    <xf numFmtId="0" fontId="9" fillId="0" borderId="10" xfId="0" applyFont="1" applyBorder="1" applyAlignment="1" applyProtection="1">
      <alignment horizontal="center" vertical="center" wrapText="1"/>
    </xf>
    <xf numFmtId="0" fontId="9" fillId="0" borderId="53"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191" fontId="9" fillId="0" borderId="15" xfId="0" applyNumberFormat="1" applyFont="1" applyFill="1" applyBorder="1" applyAlignment="1" applyProtection="1">
      <alignment horizontal="center" vertical="center" wrapText="1"/>
    </xf>
    <xf numFmtId="191" fontId="9" fillId="0" borderId="53" xfId="0" applyNumberFormat="1" applyFont="1" applyFill="1" applyBorder="1" applyAlignment="1" applyProtection="1">
      <alignment horizontal="center" vertical="center" wrapText="1"/>
    </xf>
    <xf numFmtId="192" fontId="9" fillId="0" borderId="48" xfId="0" applyNumberFormat="1" applyFont="1" applyFill="1" applyBorder="1" applyAlignment="1" applyProtection="1">
      <alignment horizontal="center" vertical="center" wrapText="1"/>
    </xf>
    <xf numFmtId="192" fontId="9" fillId="0" borderId="92" xfId="0" applyNumberFormat="1" applyFont="1" applyFill="1" applyBorder="1" applyAlignment="1" applyProtection="1">
      <alignment horizontal="center" vertical="center" wrapText="1"/>
    </xf>
    <xf numFmtId="181" fontId="5" fillId="26" borderId="15" xfId="0" applyNumberFormat="1" applyFont="1" applyFill="1" applyBorder="1" applyAlignment="1" applyProtection="1">
      <alignment horizontal="center" vertical="center"/>
      <protection locked="0"/>
    </xf>
    <xf numFmtId="181" fontId="5" fillId="26" borderId="33" xfId="0" applyNumberFormat="1" applyFont="1" applyFill="1" applyBorder="1" applyAlignment="1" applyProtection="1">
      <alignment horizontal="center" vertical="center"/>
      <protection locked="0"/>
    </xf>
    <xf numFmtId="181" fontId="5" fillId="26" borderId="35"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center" vertical="center"/>
    </xf>
    <xf numFmtId="0" fontId="18" fillId="0" borderId="0" xfId="0" applyFont="1" applyBorder="1" applyAlignment="1" applyProtection="1">
      <alignment horizontal="right" vertical="center"/>
    </xf>
    <xf numFmtId="0" fontId="7" fillId="0" borderId="24" xfId="0" applyFont="1" applyBorder="1" applyAlignment="1" applyProtection="1">
      <alignment horizontal="right" vertical="center"/>
    </xf>
    <xf numFmtId="0" fontId="5" fillId="0" borderId="15"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5" xfId="0" applyFont="1" applyBorder="1" applyAlignment="1" applyProtection="1">
      <alignment horizontal="center" vertical="center"/>
    </xf>
    <xf numFmtId="0" fontId="25" fillId="0" borderId="46" xfId="0" applyFont="1" applyBorder="1" applyAlignment="1" applyProtection="1">
      <alignment horizontal="center" vertical="center" shrinkToFit="1"/>
    </xf>
    <xf numFmtId="0" fontId="25" fillId="0" borderId="93" xfId="0" applyFont="1" applyBorder="1" applyAlignment="1" applyProtection="1">
      <alignment horizontal="center" vertical="center" shrinkToFit="1"/>
    </xf>
    <xf numFmtId="0" fontId="9" fillId="0" borderId="53"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0" fontId="9" fillId="0" borderId="69" xfId="0" applyFont="1" applyBorder="1" applyAlignment="1" applyProtection="1">
      <alignment horizontal="center" vertical="center" shrinkToFit="1"/>
    </xf>
    <xf numFmtId="0" fontId="25" fillId="0" borderId="0" xfId="0" applyFont="1" applyBorder="1" applyAlignment="1" applyProtection="1">
      <alignment horizontal="left" vertical="center" wrapText="1" shrinkToFi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5" fillId="0" borderId="0" xfId="0" applyFont="1" applyBorder="1" applyAlignment="1" applyProtection="1">
      <alignment horizontal="left" vertical="top" wrapText="1" shrinkToFit="1"/>
    </xf>
    <xf numFmtId="0" fontId="5" fillId="0" borderId="0" xfId="0" applyFont="1" applyBorder="1" applyAlignment="1" applyProtection="1">
      <alignment horizontal="right" vertical="center"/>
    </xf>
    <xf numFmtId="0" fontId="5" fillId="0" borderId="0" xfId="0" applyFont="1" applyBorder="1" applyAlignment="1" applyProtection="1">
      <alignment horizontal="right" vertical="top" wrapText="1"/>
    </xf>
    <xf numFmtId="0" fontId="0" fillId="0" borderId="0" xfId="0" applyBorder="1" applyAlignment="1" applyProtection="1">
      <alignment horizontal="right" vertical="top" wrapText="1"/>
    </xf>
    <xf numFmtId="0" fontId="5" fillId="0" borderId="0" xfId="0" applyFont="1" applyBorder="1" applyAlignment="1" applyProtection="1">
      <alignment horizontal="center" vertical="top" wrapText="1"/>
    </xf>
    <xf numFmtId="0" fontId="5" fillId="0" borderId="0" xfId="0" applyFont="1" applyBorder="1" applyAlignment="1" applyProtection="1">
      <alignment horizontal="right" vertical="center" wrapText="1"/>
    </xf>
    <xf numFmtId="0" fontId="5" fillId="0" borderId="83" xfId="0" applyFont="1" applyBorder="1" applyAlignment="1" applyProtection="1">
      <alignment horizontal="right" vertical="center" wrapText="1"/>
    </xf>
    <xf numFmtId="186" fontId="25" fillId="0" borderId="0" xfId="0" applyNumberFormat="1" applyFont="1" applyFill="1" applyBorder="1" applyAlignment="1" applyProtection="1">
      <alignment horizontal="justify" vertical="justify" wrapText="1"/>
    </xf>
    <xf numFmtId="0" fontId="25" fillId="0" borderId="0" xfId="0" applyFont="1" applyBorder="1" applyAlignment="1" applyProtection="1">
      <alignment horizontal="justify" vertical="justify" wrapText="1"/>
    </xf>
    <xf numFmtId="0" fontId="9" fillId="0" borderId="26" xfId="0" applyNumberFormat="1" applyFont="1" applyBorder="1" applyAlignment="1" applyProtection="1">
      <alignment horizontal="center" vertical="center"/>
      <protection locked="0"/>
    </xf>
    <xf numFmtId="0" fontId="12" fillId="28" borderId="86" xfId="0" applyFont="1" applyFill="1" applyBorder="1" applyAlignment="1" applyProtection="1">
      <alignment horizontal="center" vertical="center"/>
      <protection locked="0"/>
    </xf>
    <xf numFmtId="0" fontId="12" fillId="28" borderId="87" xfId="0" applyFont="1" applyFill="1" applyBorder="1" applyAlignment="1" applyProtection="1">
      <alignment horizontal="center" vertical="center"/>
      <protection locked="0"/>
    </xf>
    <xf numFmtId="0" fontId="12" fillId="28" borderId="88" xfId="0" applyFont="1" applyFill="1" applyBorder="1" applyAlignment="1" applyProtection="1">
      <alignment horizontal="center" vertical="center"/>
      <protection locked="0"/>
    </xf>
  </cellXfs>
  <cellStyles count="85">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パーセント" xfId="55" builtinId="5"/>
    <cellStyle name="メモ" xfId="56" builtinId="10" customBuiltin="1"/>
    <cellStyle name="メモ 2" xfId="57"/>
    <cellStyle name="リンク セル" xfId="58" builtinId="24" customBuiltin="1"/>
    <cellStyle name="リンク セル 2" xfId="59"/>
    <cellStyle name="悪い" xfId="60" builtinId="27" customBuiltin="1"/>
    <cellStyle name="悪い 2" xfId="61"/>
    <cellStyle name="計算" xfId="62" builtinId="22" customBuiltin="1"/>
    <cellStyle name="計算 2" xfId="63"/>
    <cellStyle name="警告文" xfId="64" builtinId="11" customBuiltin="1"/>
    <cellStyle name="警告文 2" xfId="65"/>
    <cellStyle name="桁区切り" xfId="66" builtinId="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良い" xfId="83" builtinId="26" customBuiltin="1"/>
    <cellStyle name="良い 2" xfId="84"/>
  </cellStyles>
  <dxfs count="8">
    <dxf>
      <fill>
        <patternFill>
          <bgColor rgb="FFFFFF00"/>
        </patternFill>
      </fill>
    </dxf>
    <dxf>
      <fill>
        <patternFill>
          <bgColor rgb="FFCCFFFF"/>
        </patternFill>
      </fill>
      <border>
        <left style="thin">
          <color indexed="64"/>
        </left>
        <right style="thin">
          <color indexed="64"/>
        </right>
        <top style="thin">
          <color indexed="64"/>
        </top>
        <bottom style="thin">
          <color indexed="64"/>
        </bottom>
      </border>
    </dxf>
    <dxf>
      <font>
        <color rgb="FFFF0000"/>
        <name val="ＭＳ Ｐゴシック"/>
        <scheme val="none"/>
      </font>
    </dxf>
    <dxf>
      <font>
        <condense val="0"/>
        <extend val="0"/>
        <color rgb="FF9C0006"/>
      </font>
    </dxf>
    <dxf>
      <font>
        <color rgb="FFFF0000"/>
        <name val="ＭＳ Ｐゴシック"/>
        <scheme val="none"/>
      </font>
    </dxf>
    <dxf>
      <font>
        <color rgb="FFFF0000"/>
        <name val="ＭＳ Ｐゴシック"/>
        <scheme val="none"/>
      </font>
    </dxf>
    <dxf>
      <font>
        <color rgb="FFFF0000"/>
      </font>
    </dxf>
    <dxf>
      <font>
        <color rgb="FFFF0000"/>
        <name val="ＭＳ Ｐゴシック"/>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685800</xdr:colOff>
      <xdr:row>29</xdr:row>
      <xdr:rowOff>171450</xdr:rowOff>
    </xdr:from>
    <xdr:to>
      <xdr:col>8</xdr:col>
      <xdr:colOff>38100</xdr:colOff>
      <xdr:row>40</xdr:row>
      <xdr:rowOff>114300</xdr:rowOff>
    </xdr:to>
    <xdr:pic>
      <xdr:nvPicPr>
        <xdr:cNvPr id="16634"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5629275"/>
          <a:ext cx="3648075" cy="20383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3</xdr:col>
      <xdr:colOff>0</xdr:colOff>
      <xdr:row>43</xdr:row>
      <xdr:rowOff>180975</xdr:rowOff>
    </xdr:from>
    <xdr:to>
      <xdr:col>8</xdr:col>
      <xdr:colOff>47625</xdr:colOff>
      <xdr:row>54</xdr:row>
      <xdr:rowOff>133350</xdr:rowOff>
    </xdr:to>
    <xdr:pic>
      <xdr:nvPicPr>
        <xdr:cNvPr id="16635"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25" y="8029575"/>
          <a:ext cx="3648075" cy="20383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xdr:from>
      <xdr:col>1</xdr:col>
      <xdr:colOff>47625</xdr:colOff>
      <xdr:row>17</xdr:row>
      <xdr:rowOff>9525</xdr:rowOff>
    </xdr:from>
    <xdr:to>
      <xdr:col>3</xdr:col>
      <xdr:colOff>477668</xdr:colOff>
      <xdr:row>19</xdr:row>
      <xdr:rowOff>151655</xdr:rowOff>
    </xdr:to>
    <mc:AlternateContent xmlns:mc="http://schemas.openxmlformats.org/markup-compatibility/2006" xmlns:a14="http://schemas.microsoft.com/office/drawing/2010/main">
      <mc:Choice Requires="a14">
        <xdr:sp macro="" textlink="">
          <xdr:nvSpPr>
            <xdr:cNvPr id="5" name="テキスト ボックス 6"/>
            <xdr:cNvSpPr txBox="1"/>
          </xdr:nvSpPr>
          <xdr:spPr>
            <a:xfrm>
              <a:off x="838200" y="3228975"/>
              <a:ext cx="1592093" cy="40883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ja-JP" altLang="ja-JP" sz="900" i="1">
                            <a:solidFill>
                              <a:schemeClr val="tx1"/>
                            </a:solidFill>
                            <a:effectLst/>
                            <a:latin typeface="Cambria Math"/>
                            <a:ea typeface="+mn-ea"/>
                            <a:cs typeface="+mn-cs"/>
                          </a:rPr>
                        </m:ctrlPr>
                      </m:sSubPr>
                      <m:e>
                        <m:r>
                          <a:rPr lang="en-US" altLang="ja-JP" sz="900" i="1">
                            <a:solidFill>
                              <a:schemeClr val="tx1"/>
                            </a:solidFill>
                            <a:effectLst/>
                            <a:latin typeface="Cambria Math"/>
                            <a:ea typeface="+mn-ea"/>
                            <a:cs typeface="+mn-cs"/>
                          </a:rPr>
                          <m:t>𝜀</m:t>
                        </m:r>
                      </m:e>
                      <m:sub>
                        <m:r>
                          <m:rPr>
                            <m:sty m:val="p"/>
                          </m:rPr>
                          <a:rPr lang="en-US" altLang="ja-JP" sz="900">
                            <a:solidFill>
                              <a:schemeClr val="tx1"/>
                            </a:solidFill>
                            <a:effectLst/>
                            <a:latin typeface="Cambria Math"/>
                            <a:ea typeface="+mn-ea"/>
                            <a:cs typeface="+mn-cs"/>
                          </a:rPr>
                          <m:t>p</m:t>
                        </m:r>
                      </m:sub>
                    </m:sSub>
                    <m:r>
                      <a:rPr lang="en-US" altLang="ja-JP" sz="900">
                        <a:solidFill>
                          <a:schemeClr val="tx1"/>
                        </a:solidFill>
                        <a:effectLst/>
                        <a:latin typeface="Cambria Math"/>
                        <a:ea typeface="+mn-ea"/>
                        <a:cs typeface="+mn-cs"/>
                      </a:rPr>
                      <m:t>=</m:t>
                    </m:r>
                    <m:d>
                      <m:dPr>
                        <m:ctrlPr>
                          <a:rPr lang="ja-JP" altLang="ja-JP" sz="900" i="1">
                            <a:solidFill>
                              <a:schemeClr val="tx1"/>
                            </a:solidFill>
                            <a:effectLst/>
                            <a:latin typeface="Cambria Math"/>
                            <a:ea typeface="+mn-ea"/>
                            <a:cs typeface="+mn-cs"/>
                          </a:rPr>
                        </m:ctrlPr>
                      </m:dPr>
                      <m:e>
                        <m:f>
                          <m:fPr>
                            <m:ctrlPr>
                              <a:rPr lang="ja-JP" altLang="ja-JP" sz="900" i="1">
                                <a:solidFill>
                                  <a:schemeClr val="tx1"/>
                                </a:solidFill>
                                <a:effectLst/>
                                <a:latin typeface="Cambria Math"/>
                                <a:ea typeface="+mn-ea"/>
                                <a:cs typeface="+mn-cs"/>
                              </a:rPr>
                            </m:ctrlPr>
                          </m:fPr>
                          <m:num>
                            <m:sSub>
                              <m:sSubPr>
                                <m:ctrlPr>
                                  <a:rPr lang="ja-JP" altLang="ja-JP" sz="900" i="1">
                                    <a:solidFill>
                                      <a:schemeClr val="tx1"/>
                                    </a:solidFill>
                                    <a:effectLst/>
                                    <a:latin typeface="Cambria Math"/>
                                    <a:ea typeface="+mn-ea"/>
                                    <a:cs typeface="+mn-cs"/>
                                  </a:rPr>
                                </m:ctrlPr>
                              </m:sSubPr>
                              <m:e>
                                <m:r>
                                  <a:rPr lang="en-US" altLang="ja-JP" sz="900" i="1">
                                    <a:solidFill>
                                      <a:schemeClr val="tx1"/>
                                    </a:solidFill>
                                    <a:effectLst/>
                                    <a:latin typeface="Cambria Math"/>
                                    <a:ea typeface="+mn-ea"/>
                                    <a:cs typeface="+mn-cs"/>
                                  </a:rPr>
                                  <m:t>𝑝</m:t>
                                </m:r>
                              </m:e>
                              <m:sub>
                                <m:r>
                                  <m:rPr>
                                    <m:sty m:val="p"/>
                                  </m:rPr>
                                  <a:rPr lang="en-US" altLang="ja-JP" sz="900">
                                    <a:solidFill>
                                      <a:schemeClr val="tx1"/>
                                    </a:solidFill>
                                    <a:effectLst/>
                                    <a:latin typeface="Cambria Math"/>
                                    <a:ea typeface="+mn-ea"/>
                                    <a:cs typeface="+mn-cs"/>
                                  </a:rPr>
                                  <m:t>x</m:t>
                                </m:r>
                              </m:sub>
                            </m:sSub>
                          </m:num>
                          <m:den>
                            <m:sSub>
                              <m:sSubPr>
                                <m:ctrlPr>
                                  <a:rPr lang="ja-JP" altLang="ja-JP" sz="900" i="1">
                                    <a:solidFill>
                                      <a:schemeClr val="tx1"/>
                                    </a:solidFill>
                                    <a:effectLst/>
                                    <a:latin typeface="Cambria Math"/>
                                    <a:ea typeface="+mn-ea"/>
                                    <a:cs typeface="+mn-cs"/>
                                  </a:rPr>
                                </m:ctrlPr>
                              </m:sSubPr>
                              <m:e>
                                <m:r>
                                  <a:rPr lang="en-US" altLang="ja-JP" sz="900" i="1">
                                    <a:solidFill>
                                      <a:schemeClr val="tx1"/>
                                    </a:solidFill>
                                    <a:effectLst/>
                                    <a:latin typeface="Cambria Math"/>
                                    <a:ea typeface="+mn-ea"/>
                                    <a:cs typeface="+mn-cs"/>
                                  </a:rPr>
                                  <m:t>𝑝</m:t>
                                </m:r>
                              </m:e>
                              <m:sub>
                                <m:r>
                                  <a:rPr lang="en-US" altLang="ja-JP" sz="900" i="1">
                                    <a:solidFill>
                                      <a:schemeClr val="tx1"/>
                                    </a:solidFill>
                                    <a:effectLst/>
                                    <a:latin typeface="Cambria Math"/>
                                    <a:ea typeface="+mn-ea"/>
                                    <a:cs typeface="+mn-cs"/>
                                  </a:rPr>
                                  <m:t>𝑟</m:t>
                                </m:r>
                              </m:sub>
                            </m:sSub>
                          </m:den>
                        </m:f>
                        <m:r>
                          <a:rPr lang="en-US" altLang="ja-JP" sz="900" i="1">
                            <a:solidFill>
                              <a:schemeClr val="tx1"/>
                            </a:solidFill>
                            <a:effectLst/>
                            <a:latin typeface="Cambria Math"/>
                            <a:ea typeface="+mn-ea"/>
                            <a:cs typeface="+mn-cs"/>
                          </a:rPr>
                          <m:t>−1</m:t>
                        </m:r>
                      </m:e>
                    </m:d>
                    <m:r>
                      <a:rPr lang="ja-JP" altLang="ja-JP" sz="900">
                        <a:solidFill>
                          <a:schemeClr val="tx1"/>
                        </a:solidFill>
                        <a:effectLst/>
                        <a:latin typeface="Cambria Math"/>
                        <a:ea typeface="+mn-ea"/>
                        <a:cs typeface="+mn-cs"/>
                      </a:rPr>
                      <m:t>×</m:t>
                    </m:r>
                    <m:r>
                      <a:rPr lang="en-US" altLang="ja-JP" sz="900">
                        <a:solidFill>
                          <a:schemeClr val="tx1"/>
                        </a:solidFill>
                        <a:effectLst/>
                        <a:latin typeface="Cambria Math"/>
                        <a:ea typeface="+mn-ea"/>
                        <a:cs typeface="+mn-cs"/>
                      </a:rPr>
                      <m:t>100</m:t>
                    </m:r>
                  </m:oMath>
                </m:oMathPara>
              </a14:m>
              <a:endParaRPr kumimoji="1" lang="ja-JP" altLang="en-US" sz="900"/>
            </a:p>
          </xdr:txBody>
        </xdr:sp>
      </mc:Choice>
      <mc:Fallback xmlns="">
        <xdr:sp macro="" textlink="">
          <xdr:nvSpPr>
            <xdr:cNvPr id="5" name="テキスト ボックス 6"/>
            <xdr:cNvSpPr txBox="1"/>
          </xdr:nvSpPr>
          <xdr:spPr>
            <a:xfrm>
              <a:off x="838200" y="3228975"/>
              <a:ext cx="1592093" cy="40883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r>
                <a:rPr lang="en-US" altLang="ja-JP" sz="900" i="0">
                  <a:solidFill>
                    <a:schemeClr val="tx1"/>
                  </a:solidFill>
                  <a:effectLst/>
                  <a:latin typeface="Cambria Math"/>
                  <a:ea typeface="+mn-ea"/>
                  <a:cs typeface="+mn-cs"/>
                </a:rPr>
                <a:t>𝜀</a:t>
              </a:r>
              <a:r>
                <a:rPr lang="ja-JP" altLang="ja-JP" sz="900" i="0">
                  <a:solidFill>
                    <a:schemeClr val="tx1"/>
                  </a:solidFill>
                  <a:effectLst/>
                  <a:latin typeface="Cambria Math"/>
                  <a:ea typeface="+mn-ea"/>
                  <a:cs typeface="+mn-cs"/>
                </a:rPr>
                <a:t>_</a:t>
              </a:r>
              <a:r>
                <a:rPr lang="en-US" altLang="ja-JP" sz="900" i="0">
                  <a:solidFill>
                    <a:schemeClr val="tx1"/>
                  </a:solidFill>
                  <a:effectLst/>
                  <a:latin typeface="Cambria Math"/>
                  <a:ea typeface="+mn-ea"/>
                  <a:cs typeface="+mn-cs"/>
                </a:rPr>
                <a:t>p=</a:t>
              </a:r>
              <a:r>
                <a:rPr lang="ja-JP" altLang="ja-JP" sz="900" i="0">
                  <a:solidFill>
                    <a:schemeClr val="tx1"/>
                  </a:solidFill>
                  <a:effectLst/>
                  <a:latin typeface="Cambria Math"/>
                  <a:ea typeface="+mn-ea"/>
                  <a:cs typeface="+mn-cs"/>
                </a:rPr>
                <a:t>(</a:t>
              </a:r>
              <a:r>
                <a:rPr lang="en-US" altLang="ja-JP" sz="900" i="0">
                  <a:solidFill>
                    <a:schemeClr val="tx1"/>
                  </a:solidFill>
                  <a:effectLst/>
                  <a:latin typeface="Cambria Math"/>
                  <a:ea typeface="+mn-ea"/>
                  <a:cs typeface="+mn-cs"/>
                </a:rPr>
                <a:t>𝑝</a:t>
              </a:r>
              <a:r>
                <a:rPr lang="ja-JP" altLang="ja-JP" sz="900" i="0">
                  <a:solidFill>
                    <a:schemeClr val="tx1"/>
                  </a:solidFill>
                  <a:effectLst/>
                  <a:latin typeface="Cambria Math"/>
                  <a:ea typeface="+mn-ea"/>
                  <a:cs typeface="+mn-cs"/>
                </a:rPr>
                <a:t>_</a:t>
              </a:r>
              <a:r>
                <a:rPr lang="en-US" altLang="ja-JP" sz="900" i="0">
                  <a:solidFill>
                    <a:schemeClr val="tx1"/>
                  </a:solidFill>
                  <a:effectLst/>
                  <a:latin typeface="Cambria Math"/>
                  <a:ea typeface="+mn-ea"/>
                  <a:cs typeface="+mn-cs"/>
                </a:rPr>
                <a:t>x</a:t>
              </a:r>
              <a:r>
                <a:rPr lang="ja-JP" altLang="ja-JP" sz="900" i="0">
                  <a:solidFill>
                    <a:schemeClr val="tx1"/>
                  </a:solidFill>
                  <a:effectLst/>
                  <a:latin typeface="Cambria Math"/>
                  <a:ea typeface="+mn-ea"/>
                  <a:cs typeface="+mn-cs"/>
                </a:rPr>
                <a:t>/</a:t>
              </a:r>
              <a:r>
                <a:rPr lang="en-US" altLang="ja-JP" sz="900" i="0">
                  <a:solidFill>
                    <a:schemeClr val="tx1"/>
                  </a:solidFill>
                  <a:effectLst/>
                  <a:latin typeface="Cambria Math"/>
                  <a:ea typeface="+mn-ea"/>
                  <a:cs typeface="+mn-cs"/>
                </a:rPr>
                <a:t>𝑝</a:t>
              </a:r>
              <a:r>
                <a:rPr lang="ja-JP" altLang="ja-JP" sz="900" i="0">
                  <a:solidFill>
                    <a:schemeClr val="tx1"/>
                  </a:solidFill>
                  <a:effectLst/>
                  <a:latin typeface="Cambria Math"/>
                  <a:ea typeface="+mn-ea"/>
                  <a:cs typeface="+mn-cs"/>
                </a:rPr>
                <a:t>_</a:t>
              </a:r>
              <a:r>
                <a:rPr lang="en-US" altLang="ja-JP" sz="900" i="0">
                  <a:solidFill>
                    <a:schemeClr val="tx1"/>
                  </a:solidFill>
                  <a:effectLst/>
                  <a:latin typeface="Cambria Math"/>
                  <a:ea typeface="+mn-ea"/>
                  <a:cs typeface="+mn-cs"/>
                </a:rPr>
                <a:t>𝑟 −1)</a:t>
              </a:r>
              <a:r>
                <a:rPr lang="ja-JP" altLang="ja-JP" sz="900" i="0">
                  <a:solidFill>
                    <a:schemeClr val="tx1"/>
                  </a:solidFill>
                  <a:effectLst/>
                  <a:latin typeface="Cambria Math"/>
                  <a:ea typeface="+mn-ea"/>
                  <a:cs typeface="+mn-cs"/>
                </a:rPr>
                <a:t>×</a:t>
              </a:r>
              <a:r>
                <a:rPr lang="en-US" altLang="ja-JP" sz="900" i="0">
                  <a:solidFill>
                    <a:schemeClr val="tx1"/>
                  </a:solidFill>
                  <a:effectLst/>
                  <a:latin typeface="Cambria Math"/>
                  <a:ea typeface="+mn-ea"/>
                  <a:cs typeface="+mn-cs"/>
                </a:rPr>
                <a:t>100</a:t>
              </a:r>
              <a:endParaRPr kumimoji="1" lang="ja-JP" altLang="en-US" sz="900"/>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14</xdr:row>
      <xdr:rowOff>39655</xdr:rowOff>
    </xdr:from>
    <xdr:to>
      <xdr:col>5</xdr:col>
      <xdr:colOff>0</xdr:colOff>
      <xdr:row>16</xdr:row>
      <xdr:rowOff>74487</xdr:rowOff>
    </xdr:to>
    <xdr:pic>
      <xdr:nvPicPr>
        <xdr:cNvPr id="19845" name="Picture 59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2973355"/>
          <a:ext cx="2114550" cy="415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29</xdr:row>
      <xdr:rowOff>0</xdr:rowOff>
    </xdr:from>
    <xdr:to>
      <xdr:col>6</xdr:col>
      <xdr:colOff>0</xdr:colOff>
      <xdr:row>38</xdr:row>
      <xdr:rowOff>142875</xdr:rowOff>
    </xdr:to>
    <xdr:pic>
      <xdr:nvPicPr>
        <xdr:cNvPr id="19846"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5867400"/>
          <a:ext cx="2905125" cy="18859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0</xdr:colOff>
      <xdr:row>40</xdr:row>
      <xdr:rowOff>190500</xdr:rowOff>
    </xdr:from>
    <xdr:to>
      <xdr:col>6</xdr:col>
      <xdr:colOff>0</xdr:colOff>
      <xdr:row>50</xdr:row>
      <xdr:rowOff>76200</xdr:rowOff>
    </xdr:to>
    <xdr:pic>
      <xdr:nvPicPr>
        <xdr:cNvPr id="19847"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8181975"/>
          <a:ext cx="2905125" cy="18859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76200</xdr:colOff>
      <xdr:row>64</xdr:row>
      <xdr:rowOff>19050</xdr:rowOff>
    </xdr:from>
    <xdr:to>
      <xdr:col>4</xdr:col>
      <xdr:colOff>219075</xdr:colOff>
      <xdr:row>66</xdr:row>
      <xdr:rowOff>0</xdr:rowOff>
    </xdr:to>
    <xdr:pic>
      <xdr:nvPicPr>
        <xdr:cNvPr id="19848" name="Picture 122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2100" y="12858750"/>
          <a:ext cx="1771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xdr:row>
      <xdr:rowOff>0</xdr:rowOff>
    </xdr:from>
    <xdr:to>
      <xdr:col>7</xdr:col>
      <xdr:colOff>333375</xdr:colOff>
      <xdr:row>91</xdr:row>
      <xdr:rowOff>152400</xdr:rowOff>
    </xdr:to>
    <xdr:pic>
      <xdr:nvPicPr>
        <xdr:cNvPr id="19849"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15259050"/>
          <a:ext cx="3895725" cy="23812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0</xdr:colOff>
      <xdr:row>94</xdr:row>
      <xdr:rowOff>85725</xdr:rowOff>
    </xdr:from>
    <xdr:to>
      <xdr:col>7</xdr:col>
      <xdr:colOff>333375</xdr:colOff>
      <xdr:row>108</xdr:row>
      <xdr:rowOff>85725</xdr:rowOff>
    </xdr:to>
    <xdr:pic>
      <xdr:nvPicPr>
        <xdr:cNvPr id="19850"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17992725"/>
          <a:ext cx="3895725" cy="2400300"/>
        </a:xfrm>
        <a:prstGeom prst="rect">
          <a:avLst/>
        </a:prstGeom>
        <a:solidFill>
          <a:srgbClr val="00B0F0">
            <a:alpha val="61176"/>
          </a:srgbClr>
        </a:solidFill>
        <a:ln w="3175">
          <a:solidFill>
            <a:srgbClr val="000000"/>
          </a:solidFill>
          <a:miter lim="800000"/>
          <a:headEnd/>
          <a:tailEnd/>
        </a:ln>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12</xdr:row>
      <xdr:rowOff>9525</xdr:rowOff>
    </xdr:from>
    <xdr:to>
      <xdr:col>3</xdr:col>
      <xdr:colOff>752475</xdr:colOff>
      <xdr:row>14</xdr:row>
      <xdr:rowOff>152400</xdr:rowOff>
    </xdr:to>
    <xdr:pic>
      <xdr:nvPicPr>
        <xdr:cNvPr id="3800" name="Picture 118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2657475"/>
          <a:ext cx="14097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26</xdr:row>
      <xdr:rowOff>0</xdr:rowOff>
    </xdr:from>
    <xdr:to>
      <xdr:col>6</xdr:col>
      <xdr:colOff>542925</xdr:colOff>
      <xdr:row>37</xdr:row>
      <xdr:rowOff>152400</xdr:rowOff>
    </xdr:to>
    <xdr:pic>
      <xdr:nvPicPr>
        <xdr:cNvPr id="3801"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5191125"/>
          <a:ext cx="3400425" cy="22479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0</xdr:colOff>
      <xdr:row>39</xdr:row>
      <xdr:rowOff>0</xdr:rowOff>
    </xdr:from>
    <xdr:to>
      <xdr:col>6</xdr:col>
      <xdr:colOff>542925</xdr:colOff>
      <xdr:row>50</xdr:row>
      <xdr:rowOff>152400</xdr:rowOff>
    </xdr:to>
    <xdr:pic>
      <xdr:nvPicPr>
        <xdr:cNvPr id="3802" name="図 13" descr="白紙.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 y="7705725"/>
          <a:ext cx="3400425" cy="2247900"/>
        </a:xfrm>
        <a:prstGeom prst="rect">
          <a:avLst/>
        </a:prstGeom>
        <a:solidFill>
          <a:srgbClr val="00B0F0">
            <a:alpha val="61176"/>
          </a:srgbClr>
        </a:solidFill>
        <a:ln w="3175">
          <a:solidFill>
            <a:srgbClr val="000000"/>
          </a:solidFill>
          <a:miter lim="800000"/>
          <a:headEnd/>
          <a:tailEnd/>
        </a:ln>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260543</xdr:colOff>
      <xdr:row>14</xdr:row>
      <xdr:rowOff>76200</xdr:rowOff>
    </xdr:from>
    <xdr:to>
      <xdr:col>7</xdr:col>
      <xdr:colOff>608429</xdr:colOff>
      <xdr:row>21</xdr:row>
      <xdr:rowOff>114300</xdr:rowOff>
    </xdr:to>
    <xdr:pic>
      <xdr:nvPicPr>
        <xdr:cNvPr id="14999" name="Picture 5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1851" y="3256085"/>
          <a:ext cx="4524232"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166</xdr:row>
      <xdr:rowOff>38100</xdr:rowOff>
    </xdr:from>
    <xdr:to>
      <xdr:col>4</xdr:col>
      <xdr:colOff>95250</xdr:colOff>
      <xdr:row>168</xdr:row>
      <xdr:rowOff>76200</xdr:rowOff>
    </xdr:to>
    <xdr:pic>
      <xdr:nvPicPr>
        <xdr:cNvPr id="15001" name="Picture 39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3525" y="3262312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220</xdr:row>
      <xdr:rowOff>0</xdr:rowOff>
    </xdr:from>
    <xdr:to>
      <xdr:col>9</xdr:col>
      <xdr:colOff>38100</xdr:colOff>
      <xdr:row>240</xdr:row>
      <xdr:rowOff>28575</xdr:rowOff>
    </xdr:to>
    <xdr:pic>
      <xdr:nvPicPr>
        <xdr:cNvPr id="15002" name="図 13" descr="白紙.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7800" y="42729150"/>
          <a:ext cx="4857750" cy="3457575"/>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0</xdr:colOff>
      <xdr:row>246</xdr:row>
      <xdr:rowOff>161925</xdr:rowOff>
    </xdr:from>
    <xdr:to>
      <xdr:col>9</xdr:col>
      <xdr:colOff>38100</xdr:colOff>
      <xdr:row>266</xdr:row>
      <xdr:rowOff>133350</xdr:rowOff>
    </xdr:to>
    <xdr:pic>
      <xdr:nvPicPr>
        <xdr:cNvPr id="15003" name="図 13" descr="白紙.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7800" y="47348775"/>
          <a:ext cx="4857750" cy="3457575"/>
        </a:xfrm>
        <a:prstGeom prst="rect">
          <a:avLst/>
        </a:prstGeom>
        <a:solidFill>
          <a:srgbClr val="00B0F0">
            <a:alpha val="61176"/>
          </a:srgbClr>
        </a:solidFill>
        <a:ln w="3175">
          <a:solidFill>
            <a:srgbClr val="000000"/>
          </a:solidFill>
          <a:miter lim="800000"/>
          <a:headEnd/>
          <a:tailEnd/>
        </a:ln>
      </xdr:spPr>
    </xdr:pic>
    <xdr:clientData fLocksWithSheet="0"/>
  </xdr:twoCellAnchor>
  <mc:AlternateContent xmlns:mc="http://schemas.openxmlformats.org/markup-compatibility/2006">
    <mc:Choice xmlns:a14="http://schemas.microsoft.com/office/drawing/2010/main" Requires="a14">
      <xdr:twoCellAnchor>
        <xdr:from>
          <xdr:col>1</xdr:col>
          <xdr:colOff>228600</xdr:colOff>
          <xdr:row>129</xdr:row>
          <xdr:rowOff>123825</xdr:rowOff>
        </xdr:from>
        <xdr:to>
          <xdr:col>8</xdr:col>
          <xdr:colOff>428625</xdr:colOff>
          <xdr:row>146</xdr:row>
          <xdr:rowOff>66675</xdr:rowOff>
        </xdr:to>
        <xdr:sp macro="" textlink="">
          <xdr:nvSpPr>
            <xdr:cNvPr id="4233" name="Object 137" hidden="1">
              <a:extLst>
                <a:ext uri="{63B3BB69-23CF-44E3-9099-C40C66FF867C}">
                  <a14:compatExt spid="_x0000_s4233"/>
                </a:ext>
              </a:extLst>
            </xdr:cNvPr>
            <xdr:cNvSpPr/>
          </xdr:nvSpPr>
          <xdr:spPr>
            <a:xfrm>
              <a:off x="0" y="0"/>
              <a:ext cx="0" cy="0"/>
            </a:xfrm>
            <a:prstGeom prst="rect">
              <a:avLst/>
            </a:prstGeom>
          </xdr:spPr>
        </xdr:sp>
        <xdr:clientData/>
      </xdr:twoCellAnchor>
    </mc:Choice>
    <mc:Fallback/>
  </mc:AlternateContent>
  <xdr:twoCellAnchor>
    <xdr:from>
      <xdr:col>1</xdr:col>
      <xdr:colOff>202661</xdr:colOff>
      <xdr:row>55</xdr:row>
      <xdr:rowOff>82062</xdr:rowOff>
    </xdr:from>
    <xdr:to>
      <xdr:col>7</xdr:col>
      <xdr:colOff>550547</xdr:colOff>
      <xdr:row>62</xdr:row>
      <xdr:rowOff>120162</xdr:rowOff>
    </xdr:to>
    <xdr:pic>
      <xdr:nvPicPr>
        <xdr:cNvPr id="15004" name="Picture 5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93969" y="11592658"/>
          <a:ext cx="4524232"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66675</xdr:colOff>
      <xdr:row>48</xdr:row>
      <xdr:rowOff>0</xdr:rowOff>
    </xdr:from>
    <xdr:to>
      <xdr:col>5</xdr:col>
      <xdr:colOff>152400</xdr:colOff>
      <xdr:row>49</xdr:row>
      <xdr:rowOff>85725</xdr:rowOff>
    </xdr:to>
    <xdr:sp macro="" textlink="">
      <xdr:nvSpPr>
        <xdr:cNvPr id="17744" name="Text Box 107"/>
        <xdr:cNvSpPr txBox="1">
          <a:spLocks noChangeArrowheads="1"/>
        </xdr:cNvSpPr>
      </xdr:nvSpPr>
      <xdr:spPr bwMode="auto">
        <a:xfrm>
          <a:off x="3752850" y="1010602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66675</xdr:colOff>
      <xdr:row>16</xdr:row>
      <xdr:rowOff>0</xdr:rowOff>
    </xdr:from>
    <xdr:to>
      <xdr:col>5</xdr:col>
      <xdr:colOff>152400</xdr:colOff>
      <xdr:row>16</xdr:row>
      <xdr:rowOff>200025</xdr:rowOff>
    </xdr:to>
    <xdr:sp macro="" textlink="">
      <xdr:nvSpPr>
        <xdr:cNvPr id="17745" name="Text Box 116"/>
        <xdr:cNvSpPr txBox="1">
          <a:spLocks noChangeArrowheads="1"/>
        </xdr:cNvSpPr>
      </xdr:nvSpPr>
      <xdr:spPr bwMode="auto">
        <a:xfrm>
          <a:off x="3752850" y="36576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476250</xdr:colOff>
      <xdr:row>9</xdr:row>
      <xdr:rowOff>9525</xdr:rowOff>
    </xdr:from>
    <xdr:ext cx="914400" cy="275909"/>
    <mc:AlternateContent xmlns:mc="http://schemas.openxmlformats.org/markup-compatibility/2006" xmlns:a14="http://schemas.microsoft.com/office/drawing/2010/main">
      <mc:Choice Requires="a14">
        <xdr:sp macro="" textlink="">
          <xdr:nvSpPr>
            <xdr:cNvPr id="6" name="テキスト ボックス 5"/>
            <xdr:cNvSpPr txBox="1"/>
          </xdr:nvSpPr>
          <xdr:spPr>
            <a:xfrm>
              <a:off x="1266825" y="2200275"/>
              <a:ext cx="914400" cy="275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sSub>
                      <m:sSubPr>
                        <m:ctrlPr>
                          <a:rPr lang="ja-JP" altLang="ja-JP" sz="1100" i="1">
                            <a:solidFill>
                              <a:schemeClr val="tx1"/>
                            </a:solidFill>
                            <a:effectLst/>
                            <a:latin typeface="Cambria Math"/>
                            <a:ea typeface="+mn-ea"/>
                            <a:cs typeface="+mn-cs"/>
                          </a:rPr>
                        </m:ctrlPr>
                      </m:sSubPr>
                      <m:e>
                        <m:r>
                          <a:rPr lang="ja-JP" altLang="ja-JP" sz="1100" i="1">
                            <a:solidFill>
                              <a:schemeClr val="tx1"/>
                            </a:solidFill>
                            <a:effectLst/>
                            <a:latin typeface="Cambria Math"/>
                            <a:ea typeface="+mn-ea"/>
                            <a:cs typeface="+mn-cs"/>
                          </a:rPr>
                          <m:t>　</m:t>
                        </m:r>
                        <m:r>
                          <a:rPr lang="en-US" altLang="ja-JP" sz="1100" i="1">
                            <a:solidFill>
                              <a:schemeClr val="tx1"/>
                            </a:solidFill>
                            <a:effectLst/>
                            <a:latin typeface="Cambria Math"/>
                            <a:ea typeface="+mn-ea"/>
                            <a:cs typeface="+mn-cs"/>
                          </a:rPr>
                          <m:t>𝑄</m:t>
                        </m:r>
                      </m:e>
                      <m:sub>
                        <m:r>
                          <m:rPr>
                            <m:sty m:val="p"/>
                          </m:rPr>
                          <a:rPr lang="en-US" altLang="ja-JP" sz="1100">
                            <a:solidFill>
                              <a:schemeClr val="tx1"/>
                            </a:solidFill>
                            <a:effectLst/>
                            <a:latin typeface="Cambria Math"/>
                            <a:ea typeface="+mn-ea"/>
                            <a:cs typeface="+mn-cs"/>
                          </a:rPr>
                          <m:t>c</m:t>
                        </m:r>
                      </m:sub>
                    </m:sSub>
                    <m:r>
                      <a:rPr lang="en-US" altLang="ja-JP" sz="1100" i="1">
                        <a:solidFill>
                          <a:schemeClr val="tx1"/>
                        </a:solidFill>
                        <a:effectLst/>
                        <a:latin typeface="Cambria Math"/>
                        <a:ea typeface="+mn-ea"/>
                        <a:cs typeface="+mn-cs"/>
                      </a:rPr>
                      <m:t>=</m:t>
                    </m:r>
                    <m:sSub>
                      <m:sSubPr>
                        <m:ctrlPr>
                          <a:rPr lang="ja-JP" altLang="ja-JP" sz="1100" i="1">
                            <a:solidFill>
                              <a:schemeClr val="tx1"/>
                            </a:solidFill>
                            <a:effectLst/>
                            <a:latin typeface="Cambria Math"/>
                            <a:ea typeface="+mn-ea"/>
                            <a:cs typeface="+mn-cs"/>
                          </a:rPr>
                        </m:ctrlPr>
                      </m:sSubPr>
                      <m:e>
                        <m:r>
                          <a:rPr lang="en-US" altLang="ja-JP" sz="1100" i="1">
                            <a:solidFill>
                              <a:schemeClr val="tx1"/>
                            </a:solidFill>
                            <a:effectLst/>
                            <a:latin typeface="Cambria Math"/>
                            <a:ea typeface="+mn-ea"/>
                            <a:cs typeface="+mn-cs"/>
                          </a:rPr>
                          <m:t>𝑃</m:t>
                        </m:r>
                      </m:e>
                      <m:sub>
                        <m:r>
                          <m:rPr>
                            <m:sty m:val="p"/>
                          </m:rPr>
                          <a:rPr lang="en-US" altLang="ja-JP" sz="1100">
                            <a:solidFill>
                              <a:schemeClr val="tx1"/>
                            </a:solidFill>
                            <a:effectLst/>
                            <a:latin typeface="Cambria Math"/>
                            <a:ea typeface="+mn-ea"/>
                            <a:cs typeface="+mn-cs"/>
                          </a:rPr>
                          <m:t>c</m:t>
                        </m:r>
                      </m:sub>
                    </m:sSub>
                  </m:oMath>
                </m:oMathPara>
              </a14:m>
              <a:endParaRPr kumimoji="1" lang="ja-JP" altLang="en-US" sz="1100"/>
            </a:p>
          </xdr:txBody>
        </xdr:sp>
      </mc:Choice>
      <mc:Fallback xmlns="">
        <xdr:sp macro="" textlink="">
          <xdr:nvSpPr>
            <xdr:cNvPr id="6" name="テキスト ボックス 5"/>
            <xdr:cNvSpPr txBox="1"/>
          </xdr:nvSpPr>
          <xdr:spPr>
            <a:xfrm>
              <a:off x="1266825" y="2200275"/>
              <a:ext cx="914400" cy="275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ja-JP" altLang="ja-JP" sz="1100" i="0">
                  <a:solidFill>
                    <a:schemeClr val="tx1"/>
                  </a:solidFill>
                  <a:effectLst/>
                  <a:latin typeface="Cambria Math"/>
                  <a:ea typeface="+mn-ea"/>
                  <a:cs typeface="+mn-cs"/>
                </a:rPr>
                <a:t>〖　</a:t>
              </a:r>
              <a:r>
                <a:rPr lang="en-US" altLang="ja-JP" sz="1100" i="0">
                  <a:solidFill>
                    <a:schemeClr val="tx1"/>
                  </a:solidFill>
                  <a:effectLst/>
                  <a:latin typeface="Cambria Math"/>
                  <a:ea typeface="+mn-ea"/>
                  <a:cs typeface="+mn-cs"/>
                </a:rPr>
                <a:t>𝑄</a:t>
              </a:r>
              <a:r>
                <a:rPr lang="ja-JP" altLang="ja-JP" sz="1100" i="0">
                  <a:solidFill>
                    <a:schemeClr val="tx1"/>
                  </a:solidFill>
                  <a:effectLst/>
                  <a:latin typeface="Cambria Math"/>
                  <a:ea typeface="+mn-ea"/>
                  <a:cs typeface="+mn-cs"/>
                </a:rPr>
                <a:t>〗_</a:t>
              </a:r>
              <a:r>
                <a:rPr lang="en-US" altLang="ja-JP" sz="1100" i="0">
                  <a:solidFill>
                    <a:schemeClr val="tx1"/>
                  </a:solidFill>
                  <a:effectLst/>
                  <a:latin typeface="Cambria Math"/>
                  <a:ea typeface="+mn-ea"/>
                  <a:cs typeface="+mn-cs"/>
                </a:rPr>
                <a:t>c=𝑃</a:t>
              </a:r>
              <a:r>
                <a:rPr lang="ja-JP" altLang="ja-JP" sz="1100" i="0">
                  <a:solidFill>
                    <a:schemeClr val="tx1"/>
                  </a:solidFill>
                  <a:effectLst/>
                  <a:latin typeface="Cambria Math"/>
                  <a:ea typeface="+mn-ea"/>
                  <a:cs typeface="+mn-cs"/>
                </a:rPr>
                <a:t>_</a:t>
              </a:r>
              <a:r>
                <a:rPr lang="en-US" altLang="ja-JP" sz="1100" i="0">
                  <a:solidFill>
                    <a:schemeClr val="tx1"/>
                  </a:solidFill>
                  <a:effectLst/>
                  <a:latin typeface="Cambria Math"/>
                  <a:ea typeface="+mn-ea"/>
                  <a:cs typeface="+mn-cs"/>
                </a:rPr>
                <a:t>c</a:t>
              </a:r>
              <a:endParaRPr kumimoji="1" lang="ja-JP" altLang="en-US" sz="1100"/>
            </a:p>
          </xdr:txBody>
        </xdr:sp>
      </mc:Fallback>
    </mc:AlternateContent>
    <xdr:clientData/>
  </xdr:oneCellAnchor>
  <xdr:oneCellAnchor>
    <xdr:from>
      <xdr:col>1</xdr:col>
      <xdr:colOff>504825</xdr:colOff>
      <xdr:row>21</xdr:row>
      <xdr:rowOff>171450</xdr:rowOff>
    </xdr:from>
    <xdr:ext cx="1166813" cy="275909"/>
    <mc:AlternateContent xmlns:mc="http://schemas.openxmlformats.org/markup-compatibility/2006" xmlns:a14="http://schemas.microsoft.com/office/drawing/2010/main">
      <mc:Choice Requires="a14">
        <xdr:sp macro="" textlink="">
          <xdr:nvSpPr>
            <xdr:cNvPr id="7" name="テキスト ボックス 6"/>
            <xdr:cNvSpPr txBox="1"/>
          </xdr:nvSpPr>
          <xdr:spPr>
            <a:xfrm>
              <a:off x="1295400" y="4962525"/>
              <a:ext cx="1166813" cy="275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ja-JP" altLang="ja-JP" sz="1100" i="1">
                            <a:solidFill>
                              <a:schemeClr val="tx1"/>
                            </a:solidFill>
                            <a:effectLst/>
                            <a:latin typeface="Cambria Math"/>
                            <a:ea typeface="+mn-ea"/>
                            <a:cs typeface="+mn-cs"/>
                          </a:rPr>
                        </m:ctrlPr>
                      </m:sSubPr>
                      <m:e>
                        <m:r>
                          <a:rPr lang="ja-JP" altLang="ja-JP" sz="1100" i="1">
                            <a:solidFill>
                              <a:schemeClr val="tx1"/>
                            </a:solidFill>
                            <a:effectLst/>
                            <a:latin typeface="Cambria Math"/>
                            <a:ea typeface="+mn-ea"/>
                            <a:cs typeface="+mn-cs"/>
                          </a:rPr>
                          <m:t>　</m:t>
                        </m:r>
                        <m:r>
                          <a:rPr lang="en-US" altLang="ja-JP" sz="1100" i="1">
                            <a:solidFill>
                              <a:schemeClr val="tx1"/>
                            </a:solidFill>
                            <a:effectLst/>
                            <a:latin typeface="Cambria Math"/>
                            <a:ea typeface="+mn-ea"/>
                            <a:cs typeface="+mn-cs"/>
                          </a:rPr>
                          <m:t>𝑄</m:t>
                        </m:r>
                      </m:e>
                      <m:sub>
                        <m:r>
                          <m:rPr>
                            <m:sty m:val="p"/>
                          </m:rPr>
                          <a:rPr lang="en-US" altLang="ja-JP" sz="1100">
                            <a:solidFill>
                              <a:schemeClr val="tx1"/>
                            </a:solidFill>
                            <a:effectLst/>
                            <a:latin typeface="Cambria Math"/>
                            <a:ea typeface="+mn-ea"/>
                            <a:cs typeface="+mn-cs"/>
                          </a:rPr>
                          <m:t>dN</m:t>
                        </m:r>
                      </m:sub>
                    </m:sSub>
                    <m:r>
                      <a:rPr lang="en-US" altLang="ja-JP" sz="1100" i="1">
                        <a:solidFill>
                          <a:schemeClr val="tx1"/>
                        </a:solidFill>
                        <a:effectLst/>
                        <a:latin typeface="Cambria Math"/>
                        <a:ea typeface="+mn-ea"/>
                        <a:cs typeface="+mn-cs"/>
                      </a:rPr>
                      <m:t>=</m:t>
                    </m:r>
                    <m:sSub>
                      <m:sSubPr>
                        <m:ctrlPr>
                          <a:rPr lang="ja-JP" altLang="ja-JP" sz="1100" i="1">
                            <a:solidFill>
                              <a:schemeClr val="tx1"/>
                            </a:solidFill>
                            <a:effectLst/>
                            <a:latin typeface="Cambria Math"/>
                            <a:ea typeface="+mn-ea"/>
                            <a:cs typeface="+mn-cs"/>
                          </a:rPr>
                        </m:ctrlPr>
                      </m:sSubPr>
                      <m:e>
                        <m:r>
                          <a:rPr lang="en-US" altLang="ja-JP" sz="1100" i="1">
                            <a:solidFill>
                              <a:schemeClr val="tx1"/>
                            </a:solidFill>
                            <a:effectLst/>
                            <a:latin typeface="Cambria Math"/>
                            <a:ea typeface="+mn-ea"/>
                            <a:cs typeface="+mn-cs"/>
                          </a:rPr>
                          <m:t>𝑛</m:t>
                        </m:r>
                      </m:e>
                      <m:sub>
                        <m:r>
                          <m:rPr>
                            <m:sty m:val="p"/>
                          </m:rPr>
                          <a:rPr lang="en-US" altLang="ja-JP" sz="1100">
                            <a:solidFill>
                              <a:schemeClr val="tx1"/>
                            </a:solidFill>
                            <a:effectLst/>
                            <a:latin typeface="Cambria Math"/>
                            <a:ea typeface="+mn-ea"/>
                            <a:cs typeface="+mn-cs"/>
                          </a:rPr>
                          <m:t>d</m:t>
                        </m:r>
                      </m:sub>
                    </m:sSub>
                    <m:sSub>
                      <m:sSubPr>
                        <m:ctrlPr>
                          <a:rPr lang="ja-JP" altLang="ja-JP" sz="1100" i="1">
                            <a:solidFill>
                              <a:schemeClr val="tx1"/>
                            </a:solidFill>
                            <a:effectLst/>
                            <a:latin typeface="Cambria Math"/>
                            <a:ea typeface="+mn-ea"/>
                            <a:cs typeface="+mn-cs"/>
                          </a:rPr>
                        </m:ctrlPr>
                      </m:sSubPr>
                      <m:e>
                        <m:r>
                          <a:rPr lang="en-US" altLang="ja-JP" sz="1100" i="1">
                            <a:solidFill>
                              <a:schemeClr val="tx1"/>
                            </a:solidFill>
                            <a:effectLst/>
                            <a:latin typeface="Cambria Math"/>
                            <a:ea typeface="+mn-ea"/>
                            <a:cs typeface="+mn-cs"/>
                          </a:rPr>
                          <m:t>𝑄</m:t>
                        </m:r>
                      </m:e>
                      <m:sub>
                        <m:r>
                          <m:rPr>
                            <m:sty m:val="p"/>
                          </m:rPr>
                          <a:rPr lang="en-US" altLang="ja-JP" sz="1100">
                            <a:solidFill>
                              <a:schemeClr val="tx1"/>
                            </a:solidFill>
                            <a:effectLst/>
                            <a:latin typeface="Cambria Math"/>
                            <a:ea typeface="+mn-ea"/>
                            <a:cs typeface="+mn-cs"/>
                          </a:rPr>
                          <m:t>c</m:t>
                        </m:r>
                      </m:sub>
                    </m:sSub>
                  </m:oMath>
                </m:oMathPara>
              </a14:m>
              <a:endParaRPr kumimoji="1" lang="ja-JP" altLang="en-US" sz="1100"/>
            </a:p>
          </xdr:txBody>
        </xdr:sp>
      </mc:Choice>
      <mc:Fallback xmlns="">
        <xdr:sp macro="" textlink="">
          <xdr:nvSpPr>
            <xdr:cNvPr id="7" name="テキスト ボックス 6"/>
            <xdr:cNvSpPr txBox="1"/>
          </xdr:nvSpPr>
          <xdr:spPr>
            <a:xfrm>
              <a:off x="1295400" y="4962525"/>
              <a:ext cx="1166813" cy="275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ja-JP" altLang="ja-JP" sz="1100" i="0">
                  <a:solidFill>
                    <a:schemeClr val="tx1"/>
                  </a:solidFill>
                  <a:effectLst/>
                  <a:latin typeface="Cambria Math"/>
                  <a:ea typeface="+mn-ea"/>
                  <a:cs typeface="+mn-cs"/>
                </a:rPr>
                <a:t>〖　</a:t>
              </a:r>
              <a:r>
                <a:rPr lang="en-US" altLang="ja-JP" sz="1100" i="0">
                  <a:solidFill>
                    <a:schemeClr val="tx1"/>
                  </a:solidFill>
                  <a:effectLst/>
                  <a:latin typeface="Cambria Math"/>
                  <a:ea typeface="+mn-ea"/>
                  <a:cs typeface="+mn-cs"/>
                </a:rPr>
                <a:t>𝑄</a:t>
              </a:r>
              <a:r>
                <a:rPr lang="ja-JP" altLang="ja-JP" sz="1100" i="0">
                  <a:solidFill>
                    <a:schemeClr val="tx1"/>
                  </a:solidFill>
                  <a:effectLst/>
                  <a:latin typeface="Cambria Math"/>
                  <a:ea typeface="+mn-ea"/>
                  <a:cs typeface="+mn-cs"/>
                </a:rPr>
                <a:t>〗_</a:t>
              </a:r>
              <a:r>
                <a:rPr lang="en-US" altLang="ja-JP" sz="1100" i="0">
                  <a:solidFill>
                    <a:schemeClr val="tx1"/>
                  </a:solidFill>
                  <a:effectLst/>
                  <a:latin typeface="Cambria Math"/>
                  <a:ea typeface="+mn-ea"/>
                  <a:cs typeface="+mn-cs"/>
                </a:rPr>
                <a:t>dN=𝑛</a:t>
              </a:r>
              <a:r>
                <a:rPr lang="ja-JP" altLang="ja-JP" sz="1100" i="0">
                  <a:solidFill>
                    <a:schemeClr val="tx1"/>
                  </a:solidFill>
                  <a:effectLst/>
                  <a:latin typeface="Cambria Math"/>
                  <a:ea typeface="+mn-ea"/>
                  <a:cs typeface="+mn-cs"/>
                </a:rPr>
                <a:t>_</a:t>
              </a:r>
              <a:r>
                <a:rPr lang="en-US" altLang="ja-JP" sz="1100" i="0">
                  <a:solidFill>
                    <a:schemeClr val="tx1"/>
                  </a:solidFill>
                  <a:effectLst/>
                  <a:latin typeface="Cambria Math"/>
                  <a:ea typeface="+mn-ea"/>
                  <a:cs typeface="+mn-cs"/>
                </a:rPr>
                <a:t>d</a:t>
              </a:r>
              <a:r>
                <a:rPr lang="ja-JP" altLang="ja-JP" sz="1100" i="0">
                  <a:solidFill>
                    <a:schemeClr val="tx1"/>
                  </a:solidFill>
                  <a:effectLst/>
                  <a:latin typeface="Cambria Math"/>
                  <a:ea typeface="+mn-ea"/>
                  <a:cs typeface="+mn-cs"/>
                </a:rPr>
                <a:t> </a:t>
              </a:r>
              <a:r>
                <a:rPr lang="en-US" altLang="ja-JP" sz="1100" i="0">
                  <a:solidFill>
                    <a:schemeClr val="tx1"/>
                  </a:solidFill>
                  <a:effectLst/>
                  <a:latin typeface="Cambria Math"/>
                  <a:ea typeface="+mn-ea"/>
                  <a:cs typeface="+mn-cs"/>
                </a:rPr>
                <a:t>𝑄</a:t>
              </a:r>
              <a:r>
                <a:rPr lang="ja-JP" altLang="ja-JP" sz="1100" i="0">
                  <a:solidFill>
                    <a:schemeClr val="tx1"/>
                  </a:solidFill>
                  <a:effectLst/>
                  <a:latin typeface="Cambria Math"/>
                  <a:ea typeface="+mn-ea"/>
                  <a:cs typeface="+mn-cs"/>
                </a:rPr>
                <a:t>_</a:t>
              </a:r>
              <a:r>
                <a:rPr lang="en-US" altLang="ja-JP" sz="1100" i="0">
                  <a:solidFill>
                    <a:schemeClr val="tx1"/>
                  </a:solidFill>
                  <a:effectLst/>
                  <a:latin typeface="Cambria Math"/>
                  <a:ea typeface="+mn-ea"/>
                  <a:cs typeface="+mn-cs"/>
                </a:rPr>
                <a:t>c</a:t>
              </a:r>
              <a:endParaRPr kumimoji="1" lang="ja-JP" altLang="en-US" sz="11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twoCellAnchor>
    <xdr:from>
      <xdr:col>3</xdr:col>
      <xdr:colOff>463208</xdr:colOff>
      <xdr:row>51</xdr:row>
      <xdr:rowOff>100379</xdr:rowOff>
    </xdr:from>
    <xdr:to>
      <xdr:col>6</xdr:col>
      <xdr:colOff>246883</xdr:colOff>
      <xdr:row>52</xdr:row>
      <xdr:rowOff>100379</xdr:rowOff>
    </xdr:to>
    <xdr:sp macro="" textlink="">
      <xdr:nvSpPr>
        <xdr:cNvPr id="6529" name="Text Box 385"/>
        <xdr:cNvSpPr txBox="1">
          <a:spLocks noChangeArrowheads="1"/>
        </xdr:cNvSpPr>
      </xdr:nvSpPr>
      <xdr:spPr bwMode="auto">
        <a:xfrm>
          <a:off x="2617763" y="10082579"/>
          <a:ext cx="1993655" cy="190500"/>
        </a:xfrm>
        <a:prstGeom prst="rect">
          <a:avLst/>
        </a:prstGeom>
        <a:solidFill>
          <a:srgbClr val="FFFFFF"/>
        </a:solidFill>
        <a:ln w="9525">
          <a:solidFill>
            <a:srgbClr val="000000"/>
          </a:solidFill>
          <a:miter lim="800000"/>
          <a:headEnd/>
          <a:tailEnd/>
        </a:ln>
        <a:effectLst/>
        <a:extLst/>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パン底面測定点図</a:t>
          </a:r>
          <a:endParaRPr lang="ja-JP" altLang="en-US"/>
        </a:p>
      </xdr:txBody>
    </xdr:sp>
    <xdr:clientData/>
  </xdr:twoCellAnchor>
  <xdr:twoCellAnchor editAs="oneCell">
    <xdr:from>
      <xdr:col>2</xdr:col>
      <xdr:colOff>38100</xdr:colOff>
      <xdr:row>85</xdr:row>
      <xdr:rowOff>76200</xdr:rowOff>
    </xdr:from>
    <xdr:to>
      <xdr:col>7</xdr:col>
      <xdr:colOff>628650</xdr:colOff>
      <xdr:row>94</xdr:row>
      <xdr:rowOff>114300</xdr:rowOff>
    </xdr:to>
    <xdr:pic>
      <xdr:nvPicPr>
        <xdr:cNvPr id="19063"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6421100"/>
          <a:ext cx="4133850" cy="17526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0</xdr:colOff>
      <xdr:row>36</xdr:row>
      <xdr:rowOff>0</xdr:rowOff>
    </xdr:from>
    <xdr:to>
      <xdr:col>6</xdr:col>
      <xdr:colOff>0</xdr:colOff>
      <xdr:row>49</xdr:row>
      <xdr:rowOff>76200</xdr:rowOff>
    </xdr:to>
    <xdr:pic>
      <xdr:nvPicPr>
        <xdr:cNvPr id="19064"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6867525"/>
          <a:ext cx="3600450" cy="25527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xdr:from>
      <xdr:col>3</xdr:col>
      <xdr:colOff>507316</xdr:colOff>
      <xdr:row>22</xdr:row>
      <xdr:rowOff>27843</xdr:rowOff>
    </xdr:from>
    <xdr:to>
      <xdr:col>6</xdr:col>
      <xdr:colOff>208205</xdr:colOff>
      <xdr:row>23</xdr:row>
      <xdr:rowOff>27843</xdr:rowOff>
    </xdr:to>
    <xdr:sp macro="" textlink="">
      <xdr:nvSpPr>
        <xdr:cNvPr id="7" name="Text Box 385"/>
        <xdr:cNvSpPr txBox="1">
          <a:spLocks noChangeArrowheads="1"/>
        </xdr:cNvSpPr>
      </xdr:nvSpPr>
      <xdr:spPr bwMode="auto">
        <a:xfrm>
          <a:off x="2658061" y="4714143"/>
          <a:ext cx="1929911" cy="190500"/>
        </a:xfrm>
        <a:prstGeom prst="rect">
          <a:avLst/>
        </a:prstGeom>
        <a:solidFill>
          <a:srgbClr val="FFFFFF"/>
        </a:solidFill>
        <a:ln w="9525">
          <a:solidFill>
            <a:srgbClr val="000000"/>
          </a:solidFill>
          <a:miter lim="800000"/>
          <a:headEnd/>
          <a:tailEnd/>
        </a:ln>
        <a:effectLst/>
        <a:extLst/>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パン底面測定点図</a:t>
          </a:r>
          <a:endParaRPr lang="ja-JP" altLang="en-US"/>
        </a:p>
      </xdr:txBody>
    </xdr:sp>
    <xdr:clientData/>
  </xdr:twoCellAnchor>
  <xdr:twoCellAnchor editAs="oneCell">
    <xdr:from>
      <xdr:col>2</xdr:col>
      <xdr:colOff>180975</xdr:colOff>
      <xdr:row>65</xdr:row>
      <xdr:rowOff>19050</xdr:rowOff>
    </xdr:from>
    <xdr:to>
      <xdr:col>4</xdr:col>
      <xdr:colOff>28575</xdr:colOff>
      <xdr:row>67</xdr:row>
      <xdr:rowOff>19050</xdr:rowOff>
    </xdr:to>
    <xdr:pic>
      <xdr:nvPicPr>
        <xdr:cNvPr id="19066" name="Picture 3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5" y="12449175"/>
          <a:ext cx="1476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xdr:row>
      <xdr:rowOff>190500</xdr:rowOff>
    </xdr:from>
    <xdr:to>
      <xdr:col>6</xdr:col>
      <xdr:colOff>571500</xdr:colOff>
      <xdr:row>21</xdr:row>
      <xdr:rowOff>180975</xdr:rowOff>
    </xdr:to>
    <xdr:pic>
      <xdr:nvPicPr>
        <xdr:cNvPr id="19067" name="Picture 137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33600" y="2390775"/>
          <a:ext cx="28289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523875</xdr:colOff>
      <xdr:row>83</xdr:row>
      <xdr:rowOff>28575</xdr:rowOff>
    </xdr:from>
    <xdr:to>
      <xdr:col>9</xdr:col>
      <xdr:colOff>123825</xdr:colOff>
      <xdr:row>97</xdr:row>
      <xdr:rowOff>171450</xdr:rowOff>
    </xdr:to>
    <xdr:pic>
      <xdr:nvPicPr>
        <xdr:cNvPr id="19068"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16021050"/>
          <a:ext cx="5181600" cy="29146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0</xdr:colOff>
      <xdr:row>32</xdr:row>
      <xdr:rowOff>123825</xdr:rowOff>
    </xdr:from>
    <xdr:to>
      <xdr:col>9</xdr:col>
      <xdr:colOff>0</xdr:colOff>
      <xdr:row>51</xdr:row>
      <xdr:rowOff>47625</xdr:rowOff>
    </xdr:to>
    <xdr:pic>
      <xdr:nvPicPr>
        <xdr:cNvPr id="19069" name="図 13" descr="白紙.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6229350"/>
          <a:ext cx="5581650" cy="3543300"/>
        </a:xfrm>
        <a:prstGeom prst="rect">
          <a:avLst/>
        </a:prstGeom>
        <a:solidFill>
          <a:srgbClr val="00B0F0">
            <a:alpha val="61176"/>
          </a:srgbClr>
        </a:solidFill>
        <a:ln w="3175">
          <a:solidFill>
            <a:srgbClr val="000000"/>
          </a:solidFill>
          <a:miter lim="800000"/>
          <a:headEnd/>
          <a:tailEnd/>
        </a:ln>
      </xdr:spPr>
    </xdr:pic>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5.emf"/><Relationship Id="rId4" Type="http://schemas.openxmlformats.org/officeDocument/2006/relationships/oleObject" Target="../embeddings/Microsoft_Excel_97-2003_Worksheet1.xls"/></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2"/>
  <sheetViews>
    <sheetView tabSelected="1" view="pageBreakPreview" zoomScaleNormal="100" zoomScaleSheetLayoutView="100" zoomScalePageLayoutView="175" workbookViewId="0">
      <selection activeCell="A3" sqref="A3:A4"/>
    </sheetView>
  </sheetViews>
  <sheetFormatPr defaultRowHeight="13.5"/>
  <cols>
    <col min="1" max="1" width="13.625" style="10" customWidth="1"/>
    <col min="2" max="2" width="12.5" style="10" customWidth="1"/>
    <col min="3" max="3" width="9.125" style="10" customWidth="1"/>
    <col min="4" max="4" width="6.875" style="10" customWidth="1"/>
    <col min="5" max="5" width="6.625" style="10" customWidth="1"/>
    <col min="6" max="6" width="7.375" style="10" customWidth="1"/>
    <col min="7" max="7" width="10.5" style="10" customWidth="1"/>
    <col min="8" max="8" width="6.5" style="10" customWidth="1"/>
    <col min="9" max="9" width="8.375" style="10" customWidth="1"/>
    <col min="10" max="10" width="7.875" style="10" customWidth="1"/>
    <col min="11" max="11" width="5.625" style="10" customWidth="1"/>
    <col min="12" max="12" width="12.125" style="10" customWidth="1"/>
    <col min="13" max="13" width="15.125" style="10" customWidth="1"/>
    <col min="14" max="14" width="9" style="10" customWidth="1"/>
    <col min="15" max="16384" width="9" style="10"/>
  </cols>
  <sheetData>
    <row r="1" spans="1:14" ht="15" customHeight="1" thickBot="1">
      <c r="A1" s="6"/>
      <c r="B1" s="6"/>
      <c r="C1" s="6"/>
      <c r="D1" s="6"/>
      <c r="E1" s="6"/>
      <c r="F1" s="351"/>
      <c r="G1" s="609"/>
      <c r="H1" s="351"/>
      <c r="I1" s="460"/>
      <c r="J1" s="460"/>
    </row>
    <row r="2" spans="1:14" ht="18.75" customHeight="1" thickBot="1">
      <c r="A2" s="610" t="s">
        <v>325</v>
      </c>
      <c r="B2" s="611"/>
      <c r="C2" s="611"/>
      <c r="D2" s="611"/>
      <c r="E2" s="611"/>
      <c r="F2" s="611"/>
      <c r="G2" s="611"/>
      <c r="H2" s="611"/>
      <c r="I2" s="611"/>
      <c r="J2" s="612"/>
    </row>
    <row r="3" spans="1:14" ht="20.100000000000001" customHeight="1" thickTop="1">
      <c r="A3" s="476" t="s">
        <v>318</v>
      </c>
      <c r="B3" s="461" t="s">
        <v>65</v>
      </c>
      <c r="C3" s="462"/>
      <c r="D3" s="462"/>
      <c r="E3" s="462"/>
      <c r="F3" s="462"/>
      <c r="G3" s="463"/>
      <c r="H3" s="11" t="s">
        <v>264</v>
      </c>
      <c r="I3" s="484"/>
      <c r="J3" s="485"/>
    </row>
    <row r="4" spans="1:14" ht="20.100000000000001" customHeight="1">
      <c r="A4" s="477"/>
      <c r="B4" s="464"/>
      <c r="C4" s="465"/>
      <c r="D4" s="465"/>
      <c r="E4" s="465"/>
      <c r="F4" s="465"/>
      <c r="G4" s="466"/>
      <c r="H4" s="341" t="s">
        <v>26</v>
      </c>
      <c r="I4" s="486"/>
      <c r="J4" s="487"/>
    </row>
    <row r="5" spans="1:14" ht="27" customHeight="1">
      <c r="A5" s="12" t="s">
        <v>19</v>
      </c>
      <c r="B5" s="473"/>
      <c r="C5" s="474"/>
      <c r="D5" s="474"/>
      <c r="E5" s="475"/>
      <c r="F5" s="391" t="s">
        <v>3</v>
      </c>
      <c r="G5" s="478"/>
      <c r="H5" s="479"/>
      <c r="I5" s="479"/>
      <c r="J5" s="480"/>
      <c r="L5" s="13"/>
    </row>
    <row r="6" spans="1:14" ht="27" customHeight="1" thickBot="1">
      <c r="A6" s="14" t="s">
        <v>2</v>
      </c>
      <c r="B6" s="467"/>
      <c r="C6" s="468"/>
      <c r="D6" s="468"/>
      <c r="E6" s="469"/>
      <c r="F6" s="488"/>
      <c r="G6" s="481"/>
      <c r="H6" s="482"/>
      <c r="I6" s="482"/>
      <c r="J6" s="483"/>
      <c r="L6" s="13"/>
    </row>
    <row r="7" spans="1:14" s="6" customFormat="1" ht="27" customHeight="1">
      <c r="A7" s="297" t="s">
        <v>8</v>
      </c>
      <c r="B7" s="372"/>
      <c r="C7" s="373"/>
      <c r="D7" s="373"/>
      <c r="E7" s="374"/>
      <c r="F7" s="370" t="s">
        <v>12</v>
      </c>
      <c r="G7" s="364"/>
      <c r="H7" s="365"/>
      <c r="I7" s="365"/>
      <c r="J7" s="366"/>
    </row>
    <row r="8" spans="1:14" s="6" customFormat="1" ht="20.100000000000001" customHeight="1">
      <c r="A8" s="298" t="s">
        <v>27</v>
      </c>
      <c r="B8" s="19"/>
      <c r="C8" s="107" t="s">
        <v>29</v>
      </c>
      <c r="D8" s="362"/>
      <c r="E8" s="363"/>
      <c r="F8" s="371"/>
      <c r="G8" s="367"/>
      <c r="H8" s="368"/>
      <c r="I8" s="368"/>
      <c r="J8" s="369"/>
    </row>
    <row r="9" spans="1:14" s="6" customFormat="1" ht="39" customHeight="1" thickBot="1">
      <c r="A9" s="299" t="s">
        <v>28</v>
      </c>
      <c r="B9" s="381"/>
      <c r="C9" s="382"/>
      <c r="D9" s="382"/>
      <c r="E9" s="382"/>
      <c r="F9" s="382"/>
      <c r="G9" s="382"/>
      <c r="H9" s="382"/>
      <c r="I9" s="382"/>
      <c r="J9" s="383"/>
    </row>
    <row r="10" spans="1:14" ht="20.100000000000001" customHeight="1">
      <c r="A10" s="375" t="s">
        <v>10</v>
      </c>
      <c r="B10" s="11" t="s">
        <v>166</v>
      </c>
      <c r="C10" s="282"/>
      <c r="D10" s="283" t="s">
        <v>30</v>
      </c>
      <c r="E10" s="284"/>
      <c r="F10" s="283" t="s">
        <v>31</v>
      </c>
      <c r="G10" s="284"/>
      <c r="H10" s="285" t="s">
        <v>32</v>
      </c>
      <c r="I10" s="286" t="s">
        <v>22</v>
      </c>
      <c r="J10" s="287"/>
    </row>
    <row r="11" spans="1:14" ht="20.100000000000001" customHeight="1">
      <c r="A11" s="376"/>
      <c r="B11" s="87" t="s">
        <v>167</v>
      </c>
      <c r="C11" s="103"/>
      <c r="D11" s="104" t="s">
        <v>30</v>
      </c>
      <c r="E11" s="102"/>
      <c r="F11" s="104" t="s">
        <v>31</v>
      </c>
      <c r="G11" s="102"/>
      <c r="H11" s="105" t="s">
        <v>32</v>
      </c>
      <c r="I11" s="106" t="s">
        <v>168</v>
      </c>
      <c r="J11" s="101"/>
    </row>
    <row r="12" spans="1:14" ht="20.100000000000001" customHeight="1" thickBot="1">
      <c r="A12" s="377"/>
      <c r="B12" s="15" t="s">
        <v>9</v>
      </c>
      <c r="C12" s="388"/>
      <c r="D12" s="389"/>
      <c r="E12" s="390"/>
      <c r="F12" s="401" t="s">
        <v>257</v>
      </c>
      <c r="G12" s="402"/>
      <c r="H12" s="378" t="s">
        <v>105</v>
      </c>
      <c r="I12" s="379"/>
      <c r="J12" s="380"/>
      <c r="L12" s="10" t="s">
        <v>105</v>
      </c>
      <c r="M12" s="10" t="s">
        <v>170</v>
      </c>
      <c r="N12" s="10" t="s">
        <v>169</v>
      </c>
    </row>
    <row r="13" spans="1:14" ht="3.75" customHeight="1" thickBot="1">
      <c r="A13" s="88"/>
      <c r="B13" s="344"/>
      <c r="C13" s="16"/>
      <c r="D13" s="17"/>
      <c r="E13" s="17"/>
      <c r="F13" s="17"/>
      <c r="G13" s="17"/>
      <c r="H13" s="17"/>
      <c r="I13" s="17"/>
      <c r="J13" s="17"/>
      <c r="K13" s="13"/>
    </row>
    <row r="14" spans="1:14" ht="15" customHeight="1">
      <c r="A14" s="422" t="s">
        <v>326</v>
      </c>
      <c r="B14" s="436" t="s">
        <v>219</v>
      </c>
      <c r="C14" s="437"/>
      <c r="D14" s="437"/>
      <c r="E14" s="438"/>
      <c r="F14" s="403" t="s">
        <v>261</v>
      </c>
      <c r="G14" s="399" t="str">
        <f>IF(AND('1.定格消費電力'!G25&lt;&gt;"",'1.定格消費電力'!G25&lt;='1.定格消費電力'!D27,'1.定格消費電力'!G25&gt;='1.定格消費電力'!E27,'1.定格消費電力'!G23&lt;&gt;""),'1.定格消費電力'!G23,"")</f>
        <v/>
      </c>
      <c r="H14" s="405"/>
      <c r="I14" s="407" t="s">
        <v>220</v>
      </c>
      <c r="J14" s="408"/>
    </row>
    <row r="15" spans="1:14" ht="15" customHeight="1">
      <c r="A15" s="423"/>
      <c r="B15" s="439"/>
      <c r="C15" s="440"/>
      <c r="D15" s="440"/>
      <c r="E15" s="441"/>
      <c r="F15" s="404"/>
      <c r="G15" s="400"/>
      <c r="H15" s="406"/>
      <c r="I15" s="280">
        <f>+'1.定格消費電力'!D27</f>
        <v>5</v>
      </c>
      <c r="J15" s="281">
        <f>+'1.定格消費電力'!E27</f>
        <v>-10</v>
      </c>
    </row>
    <row r="16" spans="1:14" ht="15" customHeight="1">
      <c r="A16" s="423"/>
      <c r="B16" s="424" t="s">
        <v>204</v>
      </c>
      <c r="C16" s="433" t="s">
        <v>68</v>
      </c>
      <c r="D16" s="434"/>
      <c r="E16" s="435"/>
      <c r="F16" s="414" t="s">
        <v>106</v>
      </c>
      <c r="G16" s="417" t="str">
        <f>'2.熱効率'!G26</f>
        <v/>
      </c>
      <c r="H16" s="413" t="s">
        <v>11</v>
      </c>
      <c r="I16" s="384"/>
      <c r="J16" s="385"/>
    </row>
    <row r="17" spans="1:12" ht="15" customHeight="1">
      <c r="A17" s="423"/>
      <c r="B17" s="442"/>
      <c r="C17" s="396"/>
      <c r="D17" s="397"/>
      <c r="E17" s="398"/>
      <c r="F17" s="415"/>
      <c r="G17" s="400"/>
      <c r="H17" s="406"/>
      <c r="I17" s="386"/>
      <c r="J17" s="387"/>
    </row>
    <row r="18" spans="1:12" ht="15" customHeight="1">
      <c r="A18" s="423"/>
      <c r="B18" s="442"/>
      <c r="C18" s="393" t="s">
        <v>235</v>
      </c>
      <c r="D18" s="394"/>
      <c r="E18" s="395"/>
      <c r="F18" s="416" t="s">
        <v>236</v>
      </c>
      <c r="G18" s="418" t="str">
        <f>'2.熱効率'!$G$74</f>
        <v/>
      </c>
      <c r="H18" s="391" t="s">
        <v>237</v>
      </c>
      <c r="I18" s="409"/>
      <c r="J18" s="410"/>
    </row>
    <row r="19" spans="1:12" ht="15" customHeight="1">
      <c r="A19" s="423"/>
      <c r="B19" s="443"/>
      <c r="C19" s="396"/>
      <c r="D19" s="397"/>
      <c r="E19" s="398"/>
      <c r="F19" s="415"/>
      <c r="G19" s="417"/>
      <c r="H19" s="392"/>
      <c r="I19" s="411"/>
      <c r="J19" s="412"/>
    </row>
    <row r="20" spans="1:12" ht="15" customHeight="1">
      <c r="A20" s="423"/>
      <c r="B20" s="424" t="s">
        <v>205</v>
      </c>
      <c r="C20" s="425"/>
      <c r="D20" s="425"/>
      <c r="E20" s="426"/>
      <c r="F20" s="456" t="s">
        <v>33</v>
      </c>
      <c r="G20" s="497" t="str">
        <f>'3.立上り性能'!G22</f>
        <v/>
      </c>
      <c r="H20" s="391" t="s">
        <v>34</v>
      </c>
      <c r="I20" s="503" t="s">
        <v>255</v>
      </c>
      <c r="J20" s="504"/>
    </row>
    <row r="21" spans="1:12" ht="15" customHeight="1">
      <c r="A21" s="423"/>
      <c r="B21" s="430"/>
      <c r="C21" s="431"/>
      <c r="D21" s="431"/>
      <c r="E21" s="432"/>
      <c r="F21" s="457"/>
      <c r="G21" s="497"/>
      <c r="H21" s="392"/>
      <c r="I21" s="505"/>
      <c r="J21" s="504"/>
    </row>
    <row r="22" spans="1:12" ht="15" customHeight="1">
      <c r="A22" s="423"/>
      <c r="B22" s="424" t="s">
        <v>206</v>
      </c>
      <c r="C22" s="425"/>
      <c r="D22" s="425"/>
      <c r="E22" s="426"/>
      <c r="F22" s="502" t="s">
        <v>146</v>
      </c>
      <c r="G22" s="498" t="str">
        <f>+'4.調理能力'!G86</f>
        <v/>
      </c>
      <c r="H22" s="450" t="s">
        <v>83</v>
      </c>
      <c r="I22" s="489" t="s">
        <v>89</v>
      </c>
      <c r="J22" s="490"/>
    </row>
    <row r="23" spans="1:12" ht="15" customHeight="1">
      <c r="A23" s="423"/>
      <c r="B23" s="427"/>
      <c r="C23" s="428"/>
      <c r="D23" s="428"/>
      <c r="E23" s="429"/>
      <c r="F23" s="499"/>
      <c r="G23" s="499"/>
      <c r="H23" s="499"/>
      <c r="I23" s="491"/>
      <c r="J23" s="492"/>
    </row>
    <row r="24" spans="1:12" ht="15" customHeight="1">
      <c r="A24" s="423"/>
      <c r="B24" s="427"/>
      <c r="C24" s="428"/>
      <c r="D24" s="428"/>
      <c r="E24" s="429"/>
      <c r="F24" s="502" t="s">
        <v>145</v>
      </c>
      <c r="G24" s="500" t="str">
        <f>+'4.調理能力'!G84</f>
        <v/>
      </c>
      <c r="H24" s="391" t="s">
        <v>147</v>
      </c>
      <c r="I24" s="493" t="str">
        <f>+G22</f>
        <v/>
      </c>
      <c r="J24" s="494"/>
    </row>
    <row r="25" spans="1:12" ht="15" customHeight="1">
      <c r="A25" s="423"/>
      <c r="B25" s="430"/>
      <c r="C25" s="431"/>
      <c r="D25" s="431"/>
      <c r="E25" s="432"/>
      <c r="F25" s="499"/>
      <c r="G25" s="501"/>
      <c r="H25" s="406"/>
      <c r="I25" s="495"/>
      <c r="J25" s="496"/>
    </row>
    <row r="26" spans="1:12" ht="6.75" customHeight="1">
      <c r="A26" s="423"/>
      <c r="B26" s="517" t="s">
        <v>207</v>
      </c>
      <c r="C26" s="449" t="s">
        <v>67</v>
      </c>
      <c r="D26" s="449"/>
      <c r="E26" s="449"/>
      <c r="F26" s="458" t="s">
        <v>14</v>
      </c>
      <c r="G26" s="288"/>
      <c r="H26" s="288"/>
      <c r="I26" s="288"/>
      <c r="J26" s="289"/>
    </row>
    <row r="27" spans="1:12" ht="6.75" customHeight="1">
      <c r="A27" s="423"/>
      <c r="B27" s="517"/>
      <c r="C27" s="449"/>
      <c r="D27" s="449"/>
      <c r="E27" s="449"/>
      <c r="F27" s="459"/>
      <c r="G27" s="290"/>
      <c r="H27" s="290"/>
      <c r="I27" s="290"/>
      <c r="J27" s="291"/>
      <c r="L27" s="18"/>
    </row>
    <row r="28" spans="1:12" ht="15" customHeight="1">
      <c r="A28" s="423"/>
      <c r="B28" s="517"/>
      <c r="C28" s="449" t="s">
        <v>81</v>
      </c>
      <c r="D28" s="522"/>
      <c r="E28" s="522"/>
      <c r="F28" s="456" t="s">
        <v>269</v>
      </c>
      <c r="G28" s="526" t="str">
        <f>+'5.消費電力量'!H14</f>
        <v/>
      </c>
      <c r="H28" s="391" t="s">
        <v>24</v>
      </c>
      <c r="I28" s="523"/>
      <c r="J28" s="524"/>
    </row>
    <row r="29" spans="1:12" ht="15" customHeight="1">
      <c r="A29" s="423"/>
      <c r="B29" s="517"/>
      <c r="C29" s="522"/>
      <c r="D29" s="522"/>
      <c r="E29" s="522"/>
      <c r="F29" s="457"/>
      <c r="G29" s="526"/>
      <c r="H29" s="392"/>
      <c r="I29" s="525"/>
      <c r="J29" s="524"/>
    </row>
    <row r="30" spans="1:12" ht="7.5" customHeight="1">
      <c r="A30" s="423"/>
      <c r="B30" s="517"/>
      <c r="C30" s="449" t="s">
        <v>82</v>
      </c>
      <c r="D30" s="449"/>
      <c r="E30" s="449"/>
      <c r="F30" s="454" t="s">
        <v>14</v>
      </c>
      <c r="G30" s="288"/>
      <c r="H30" s="288"/>
      <c r="I30" s="288"/>
      <c r="J30" s="289"/>
    </row>
    <row r="31" spans="1:12" ht="7.5" customHeight="1">
      <c r="A31" s="423"/>
      <c r="B31" s="517"/>
      <c r="C31" s="449"/>
      <c r="D31" s="449"/>
      <c r="E31" s="449"/>
      <c r="F31" s="455"/>
      <c r="G31" s="290"/>
      <c r="H31" s="290"/>
      <c r="I31" s="290"/>
      <c r="J31" s="291"/>
    </row>
    <row r="32" spans="1:12" ht="15" customHeight="1">
      <c r="A32" s="423"/>
      <c r="B32" s="517"/>
      <c r="C32" s="393" t="s">
        <v>263</v>
      </c>
      <c r="D32" s="394"/>
      <c r="E32" s="395"/>
      <c r="F32" s="456" t="s">
        <v>270</v>
      </c>
      <c r="G32" s="400" t="str">
        <f>'5.消費電力量'!H28</f>
        <v/>
      </c>
      <c r="H32" s="520" t="s">
        <v>20</v>
      </c>
      <c r="I32" s="518" t="str">
        <f>"調理回数 "&amp;TEXT('5.消費電力量'!H26,"0")&amp;"回/日"</f>
        <v>調理回数 1回/日</v>
      </c>
      <c r="J32" s="490"/>
      <c r="L32" s="10">
        <f>+'5.消費電力量'!H26</f>
        <v>1</v>
      </c>
    </row>
    <row r="33" spans="1:10" ht="15" customHeight="1">
      <c r="A33" s="423"/>
      <c r="B33" s="517"/>
      <c r="C33" s="396"/>
      <c r="D33" s="397"/>
      <c r="E33" s="398"/>
      <c r="F33" s="457"/>
      <c r="G33" s="400"/>
      <c r="H33" s="521"/>
      <c r="I33" s="519"/>
      <c r="J33" s="492"/>
    </row>
    <row r="34" spans="1:10" ht="15" customHeight="1">
      <c r="A34" s="423"/>
      <c r="B34" s="446" t="s">
        <v>240</v>
      </c>
      <c r="C34" s="447"/>
      <c r="D34" s="447"/>
      <c r="E34" s="448"/>
      <c r="F34" s="292" t="s">
        <v>14</v>
      </c>
      <c r="G34" s="293"/>
      <c r="H34" s="293"/>
      <c r="I34" s="293"/>
      <c r="J34" s="294"/>
    </row>
    <row r="35" spans="1:10" ht="15" customHeight="1">
      <c r="A35" s="423"/>
      <c r="B35" s="512" t="s">
        <v>239</v>
      </c>
      <c r="C35" s="444" t="s">
        <v>103</v>
      </c>
      <c r="D35" s="444"/>
      <c r="E35" s="444"/>
      <c r="F35" s="452" t="s">
        <v>108</v>
      </c>
      <c r="G35" s="498" t="str">
        <f>+'7.均一性'!I81</f>
        <v/>
      </c>
      <c r="H35" s="450"/>
      <c r="I35" s="527" t="s">
        <v>259</v>
      </c>
      <c r="J35" s="530" t="str">
        <f>+'7.均一性'!I77</f>
        <v/>
      </c>
    </row>
    <row r="36" spans="1:10" ht="15" customHeight="1">
      <c r="A36" s="423"/>
      <c r="B36" s="513"/>
      <c r="C36" s="444"/>
      <c r="D36" s="444"/>
      <c r="E36" s="444"/>
      <c r="F36" s="453"/>
      <c r="G36" s="529"/>
      <c r="H36" s="451"/>
      <c r="I36" s="528"/>
      <c r="J36" s="531"/>
    </row>
    <row r="37" spans="1:10" ht="15" customHeight="1">
      <c r="A37" s="423"/>
      <c r="B37" s="513"/>
      <c r="C37" s="444" t="s">
        <v>104</v>
      </c>
      <c r="D37" s="444"/>
      <c r="E37" s="444"/>
      <c r="F37" s="452" t="s">
        <v>107</v>
      </c>
      <c r="G37" s="510" t="str">
        <f>IF('7.均一性'!G103&lt;&gt;"",'7.均一性'!G103,"")</f>
        <v/>
      </c>
      <c r="H37" s="391" t="s">
        <v>18</v>
      </c>
      <c r="I37" s="506" t="s">
        <v>258</v>
      </c>
      <c r="J37" s="507"/>
    </row>
    <row r="38" spans="1:10" ht="15" customHeight="1" thickBot="1">
      <c r="A38" s="423"/>
      <c r="B38" s="514"/>
      <c r="C38" s="445"/>
      <c r="D38" s="445"/>
      <c r="E38" s="445"/>
      <c r="F38" s="516"/>
      <c r="G38" s="511"/>
      <c r="H38" s="515"/>
      <c r="I38" s="508"/>
      <c r="J38" s="509"/>
    </row>
    <row r="39" spans="1:10" s="6" customFormat="1" ht="15" customHeight="1">
      <c r="A39" s="419" t="s">
        <v>256</v>
      </c>
      <c r="B39" s="20"/>
      <c r="C39" s="21"/>
      <c r="D39" s="21"/>
      <c r="E39" s="21"/>
      <c r="F39" s="21"/>
      <c r="G39" s="21"/>
      <c r="H39" s="21"/>
      <c r="I39" s="21"/>
      <c r="J39" s="22"/>
    </row>
    <row r="40" spans="1:10" s="6" customFormat="1" ht="15" customHeight="1">
      <c r="A40" s="420"/>
      <c r="B40" s="29"/>
      <c r="C40" s="24"/>
      <c r="D40" s="24"/>
      <c r="E40" s="24"/>
      <c r="F40" s="24"/>
      <c r="G40" s="24"/>
      <c r="H40" s="24"/>
      <c r="I40" s="24"/>
      <c r="J40" s="25"/>
    </row>
    <row r="41" spans="1:10" s="6" customFormat="1" ht="15" customHeight="1">
      <c r="A41" s="420"/>
      <c r="B41" s="29"/>
      <c r="C41" s="24"/>
      <c r="D41" s="24"/>
      <c r="E41" s="24"/>
      <c r="F41" s="24"/>
      <c r="G41" s="24"/>
      <c r="H41" s="24"/>
      <c r="I41" s="24"/>
      <c r="J41" s="25"/>
    </row>
    <row r="42" spans="1:10" s="6" customFormat="1" ht="15" customHeight="1">
      <c r="A42" s="420"/>
      <c r="B42" s="29"/>
      <c r="C42" s="24"/>
      <c r="D42" s="24"/>
      <c r="E42" s="24"/>
      <c r="F42" s="24"/>
      <c r="G42" s="24"/>
      <c r="H42" s="24"/>
      <c r="I42" s="24"/>
      <c r="J42" s="25"/>
    </row>
    <row r="43" spans="1:10" s="6" customFormat="1" ht="15" customHeight="1">
      <c r="A43" s="420"/>
      <c r="B43" s="29"/>
      <c r="C43" s="24"/>
      <c r="D43" s="24"/>
      <c r="E43" s="24"/>
      <c r="F43" s="24"/>
      <c r="G43" s="24"/>
      <c r="H43" s="24"/>
      <c r="I43" s="24"/>
      <c r="J43" s="25"/>
    </row>
    <row r="44" spans="1:10" s="6" customFormat="1" ht="15" customHeight="1">
      <c r="A44" s="420"/>
      <c r="B44" s="29"/>
      <c r="C44" s="24"/>
      <c r="D44" s="24"/>
      <c r="E44" s="24"/>
      <c r="F44" s="24"/>
      <c r="G44" s="24"/>
      <c r="H44" s="24"/>
      <c r="I44" s="24"/>
      <c r="J44" s="25"/>
    </row>
    <row r="45" spans="1:10" s="6" customFormat="1" ht="15" customHeight="1">
      <c r="A45" s="420"/>
      <c r="B45" s="29"/>
      <c r="C45" s="24"/>
      <c r="D45" s="24"/>
      <c r="E45" s="24"/>
      <c r="F45" s="24"/>
      <c r="G45" s="24"/>
      <c r="H45" s="24"/>
      <c r="I45" s="24"/>
      <c r="J45" s="25"/>
    </row>
    <row r="46" spans="1:10" s="6" customFormat="1" ht="15" customHeight="1">
      <c r="A46" s="420"/>
      <c r="B46" s="23"/>
      <c r="C46" s="24"/>
      <c r="D46" s="24"/>
      <c r="E46" s="24"/>
      <c r="F46" s="24"/>
      <c r="G46" s="24"/>
      <c r="H46" s="24"/>
      <c r="I46" s="24"/>
      <c r="J46" s="25"/>
    </row>
    <row r="47" spans="1:10" s="6" customFormat="1" ht="15" customHeight="1">
      <c r="A47" s="420"/>
      <c r="B47" s="23"/>
      <c r="C47" s="24"/>
      <c r="D47" s="24"/>
      <c r="E47" s="24"/>
      <c r="F47" s="24"/>
      <c r="G47" s="24"/>
      <c r="H47" s="24"/>
      <c r="I47" s="24"/>
      <c r="J47" s="25"/>
    </row>
    <row r="48" spans="1:10" s="6" customFormat="1" ht="14.25" customHeight="1">
      <c r="A48" s="420"/>
      <c r="B48" s="23"/>
      <c r="C48" s="24"/>
      <c r="D48" s="24"/>
      <c r="E48" s="24"/>
      <c r="F48" s="24"/>
      <c r="G48" s="24"/>
      <c r="H48" s="24"/>
      <c r="I48" s="24"/>
      <c r="J48" s="25"/>
    </row>
    <row r="49" spans="1:10" s="6" customFormat="1" ht="15.75" customHeight="1">
      <c r="A49" s="420"/>
      <c r="B49" s="23"/>
      <c r="C49" s="24"/>
      <c r="D49" s="24"/>
      <c r="E49" s="24"/>
      <c r="F49" s="24"/>
      <c r="G49" s="24"/>
      <c r="H49" s="24"/>
      <c r="I49" s="24"/>
      <c r="J49" s="25"/>
    </row>
    <row r="50" spans="1:10" s="6" customFormat="1" ht="14.45" customHeight="1" thickBot="1">
      <c r="A50" s="421"/>
      <c r="B50" s="26"/>
      <c r="C50" s="27"/>
      <c r="D50" s="27"/>
      <c r="E50" s="27"/>
      <c r="F50" s="27"/>
      <c r="G50" s="27"/>
      <c r="H50" s="27"/>
      <c r="I50" s="27"/>
      <c r="J50" s="28"/>
    </row>
    <row r="51" spans="1:10" ht="9" customHeight="1"/>
    <row r="52" spans="1:10" ht="15.75" customHeight="1"/>
  </sheetData>
  <sheetProtection password="89E8" sheet="1" scenarios="1" formatCells="0" formatRows="0" insertRows="0" deleteRows="0"/>
  <mergeCells count="79">
    <mergeCell ref="J35:J36"/>
    <mergeCell ref="I20:J21"/>
    <mergeCell ref="I37:J38"/>
    <mergeCell ref="G37:G38"/>
    <mergeCell ref="F32:F33"/>
    <mergeCell ref="B35:B38"/>
    <mergeCell ref="H37:H38"/>
    <mergeCell ref="F37:F38"/>
    <mergeCell ref="B26:B33"/>
    <mergeCell ref="C30:E31"/>
    <mergeCell ref="I32:J33"/>
    <mergeCell ref="H32:H33"/>
    <mergeCell ref="C28:E29"/>
    <mergeCell ref="I28:J29"/>
    <mergeCell ref="G28:G29"/>
    <mergeCell ref="I35:I36"/>
    <mergeCell ref="G35:G36"/>
    <mergeCell ref="G22:G23"/>
    <mergeCell ref="H22:H23"/>
    <mergeCell ref="G24:G25"/>
    <mergeCell ref="F24:F25"/>
    <mergeCell ref="F22:F23"/>
    <mergeCell ref="H24:H25"/>
    <mergeCell ref="F26:F27"/>
    <mergeCell ref="I1:J1"/>
    <mergeCell ref="B3:G4"/>
    <mergeCell ref="B6:E6"/>
    <mergeCell ref="A2:J2"/>
    <mergeCell ref="B5:E5"/>
    <mergeCell ref="A3:A4"/>
    <mergeCell ref="G5:J6"/>
    <mergeCell ref="I3:J3"/>
    <mergeCell ref="I4:J4"/>
    <mergeCell ref="F5:F6"/>
    <mergeCell ref="I22:J23"/>
    <mergeCell ref="I24:J25"/>
    <mergeCell ref="H20:H21"/>
    <mergeCell ref="F20:F21"/>
    <mergeCell ref="G20:G21"/>
    <mergeCell ref="H35:H36"/>
    <mergeCell ref="H28:H29"/>
    <mergeCell ref="F35:F36"/>
    <mergeCell ref="F30:F31"/>
    <mergeCell ref="F28:F29"/>
    <mergeCell ref="G32:G33"/>
    <mergeCell ref="A39:A50"/>
    <mergeCell ref="A14:A38"/>
    <mergeCell ref="B22:E25"/>
    <mergeCell ref="C16:E17"/>
    <mergeCell ref="C32:E33"/>
    <mergeCell ref="B14:E15"/>
    <mergeCell ref="B16:B19"/>
    <mergeCell ref="C37:E38"/>
    <mergeCell ref="B20:E21"/>
    <mergeCell ref="C35:E36"/>
    <mergeCell ref="B34:E34"/>
    <mergeCell ref="C26:E27"/>
    <mergeCell ref="I16:J17"/>
    <mergeCell ref="C12:E12"/>
    <mergeCell ref="H18:H19"/>
    <mergeCell ref="C18:E19"/>
    <mergeCell ref="G14:G15"/>
    <mergeCell ref="F12:G12"/>
    <mergeCell ref="F14:F15"/>
    <mergeCell ref="H14:H15"/>
    <mergeCell ref="I14:J14"/>
    <mergeCell ref="I18:J19"/>
    <mergeCell ref="H16:H17"/>
    <mergeCell ref="F16:F17"/>
    <mergeCell ref="F18:F19"/>
    <mergeCell ref="G16:G17"/>
    <mergeCell ref="G18:G19"/>
    <mergeCell ref="D8:E8"/>
    <mergeCell ref="G7:J8"/>
    <mergeCell ref="F7:F8"/>
    <mergeCell ref="B7:E7"/>
    <mergeCell ref="A10:A12"/>
    <mergeCell ref="H12:J12"/>
    <mergeCell ref="B9:J9"/>
  </mergeCells>
  <phoneticPr fontId="3"/>
  <conditionalFormatting sqref="I32:J33">
    <cfRule type="expression" dxfId="7" priority="1" stopIfTrue="1">
      <formula>$L$32&lt;&gt;1</formula>
    </cfRule>
  </conditionalFormatting>
  <dataValidations count="1">
    <dataValidation type="list" allowBlank="1" showInputMessage="1" showErrorMessage="1" sqref="H12:J12">
      <formula1>$L$12:$N$12</formula1>
    </dataValidation>
  </dataValidations>
  <pageMargins left="0.78740157480314965" right="0.51181102362204722"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56"/>
  <sheetViews>
    <sheetView view="pageBreakPreview" zoomScaleNormal="100" zoomScaleSheetLayoutView="100" workbookViewId="0">
      <selection activeCell="C5" sqref="C5:D5"/>
    </sheetView>
  </sheetViews>
  <sheetFormatPr defaultRowHeight="13.5"/>
  <cols>
    <col min="1" max="1" width="10.375" style="10" customWidth="1"/>
    <col min="2" max="2" width="6.125" style="10" customWidth="1"/>
    <col min="3" max="3" width="9.125" style="10" customWidth="1"/>
    <col min="4" max="4" width="10.875" style="10" customWidth="1"/>
    <col min="5" max="5" width="9.25" style="10" customWidth="1"/>
    <col min="6" max="6" width="8.875" style="10" customWidth="1"/>
    <col min="7" max="8" width="9.125" style="10" customWidth="1"/>
    <col min="9" max="9" width="7.875" style="10" customWidth="1"/>
    <col min="10" max="10" width="8.125" style="10" customWidth="1"/>
    <col min="11" max="11" width="5.625" style="10" customWidth="1"/>
    <col min="12" max="16384" width="9" style="10"/>
  </cols>
  <sheetData>
    <row r="1" spans="1:10" ht="15" customHeight="1" thickBot="1"/>
    <row r="2" spans="1:10" s="30" customFormat="1" ht="19.5" customHeight="1" thickBot="1">
      <c r="A2" s="470" t="str">
        <f>+表紙!A2</f>
        <v>業務用厨房熱機器等性能測定結果　【電気機器】</v>
      </c>
      <c r="B2" s="471"/>
      <c r="C2" s="471"/>
      <c r="D2" s="471"/>
      <c r="E2" s="471"/>
      <c r="F2" s="471"/>
      <c r="G2" s="471"/>
      <c r="H2" s="471"/>
      <c r="I2" s="471"/>
      <c r="J2" s="472"/>
    </row>
    <row r="3" spans="1:10" s="30" customFormat="1" ht="28.5" customHeight="1" thickTop="1">
      <c r="A3" s="31" t="s">
        <v>327</v>
      </c>
      <c r="B3" s="537" t="str">
        <f>表紙!B3&amp;"　　（１．定格消費電力）"</f>
        <v>ティルティングパン　　（１．定格消費電力）</v>
      </c>
      <c r="C3" s="538"/>
      <c r="D3" s="538"/>
      <c r="E3" s="538"/>
      <c r="F3" s="538"/>
      <c r="G3" s="538"/>
      <c r="H3" s="538"/>
      <c r="I3" s="537" t="str">
        <f>IF(+表紙!$H$12="選択してください","",+表紙!$H$12)</f>
        <v>選択して下さい</v>
      </c>
      <c r="J3" s="539"/>
    </row>
    <row r="4" spans="1:10" s="30" customFormat="1" ht="20.100000000000001" customHeight="1" thickBot="1">
      <c r="A4" s="14" t="s">
        <v>2</v>
      </c>
      <c r="B4" s="540" t="str">
        <f>IF(表紙!$B$6=0,"",表紙!$B$6)</f>
        <v/>
      </c>
      <c r="C4" s="540"/>
      <c r="D4" s="541"/>
      <c r="E4" s="542"/>
      <c r="F4" s="32" t="s">
        <v>3</v>
      </c>
      <c r="G4" s="543" t="str">
        <f>IF(表紙!$G$5=0,"",表紙!$G$5)</f>
        <v/>
      </c>
      <c r="H4" s="544"/>
      <c r="I4" s="544"/>
      <c r="J4" s="545"/>
    </row>
    <row r="5" spans="1:10" s="30" customFormat="1" ht="15" customHeight="1" thickBot="1">
      <c r="A5" s="547" t="s">
        <v>36</v>
      </c>
      <c r="B5" s="548"/>
      <c r="C5" s="546"/>
      <c r="D5" s="546"/>
      <c r="E5" s="147" t="s">
        <v>212</v>
      </c>
      <c r="F5" s="295"/>
      <c r="G5" s="148" t="s">
        <v>211</v>
      </c>
      <c r="H5" s="295"/>
      <c r="I5" s="147" t="s">
        <v>23</v>
      </c>
      <c r="J5" s="296"/>
    </row>
    <row r="6" spans="1:10" s="30" customFormat="1" ht="3" customHeight="1">
      <c r="A6" s="44"/>
      <c r="B6" s="41"/>
      <c r="C6" s="41"/>
      <c r="D6" s="41"/>
      <c r="E6" s="41"/>
      <c r="F6" s="41"/>
      <c r="G6" s="41"/>
      <c r="H6" s="41"/>
      <c r="I6" s="41"/>
      <c r="J6" s="45"/>
    </row>
    <row r="7" spans="1:10" s="30" customFormat="1" ht="15" customHeight="1">
      <c r="A7" s="44"/>
      <c r="B7" s="60" t="s">
        <v>13</v>
      </c>
      <c r="C7" s="41"/>
      <c r="D7" s="41"/>
      <c r="E7" s="41"/>
      <c r="F7" s="41"/>
      <c r="G7" s="41"/>
      <c r="H7" s="41"/>
      <c r="I7" s="41"/>
      <c r="J7" s="45"/>
    </row>
    <row r="8" spans="1:10" s="30" customFormat="1" ht="15" customHeight="1">
      <c r="A8" s="44"/>
      <c r="B8" s="536" t="s">
        <v>271</v>
      </c>
      <c r="C8" s="536"/>
      <c r="D8" s="536"/>
      <c r="E8" s="536"/>
      <c r="F8" s="536"/>
      <c r="G8" s="536"/>
      <c r="H8" s="536"/>
      <c r="I8" s="536"/>
      <c r="J8" s="45"/>
    </row>
    <row r="9" spans="1:10" s="30" customFormat="1" ht="15" customHeight="1">
      <c r="A9" s="258"/>
      <c r="B9" s="536"/>
      <c r="C9" s="536"/>
      <c r="D9" s="536"/>
      <c r="E9" s="536"/>
      <c r="F9" s="536"/>
      <c r="G9" s="536"/>
      <c r="H9" s="536"/>
      <c r="I9" s="536"/>
      <c r="J9" s="45"/>
    </row>
    <row r="10" spans="1:10" s="30" customFormat="1" ht="7.5" customHeight="1">
      <c r="A10" s="44"/>
      <c r="B10" s="16"/>
      <c r="C10" s="16"/>
      <c r="D10" s="16"/>
      <c r="E10" s="16"/>
      <c r="F10" s="16"/>
      <c r="G10" s="16"/>
      <c r="H10" s="16"/>
      <c r="I10" s="16"/>
      <c r="J10" s="45"/>
    </row>
    <row r="11" spans="1:10" s="30" customFormat="1" ht="15" customHeight="1">
      <c r="A11" s="44"/>
      <c r="B11" s="60" t="s">
        <v>210</v>
      </c>
      <c r="C11" s="41"/>
      <c r="D11" s="41"/>
      <c r="E11" s="41"/>
      <c r="F11" s="41"/>
      <c r="G11" s="41"/>
      <c r="H11" s="41"/>
      <c r="I11" s="41"/>
      <c r="J11" s="45"/>
    </row>
    <row r="12" spans="1:10" s="30" customFormat="1" ht="14.45" customHeight="1">
      <c r="A12" s="44"/>
      <c r="B12" s="534" t="s">
        <v>272</v>
      </c>
      <c r="C12" s="534"/>
      <c r="D12" s="534"/>
      <c r="E12" s="534"/>
      <c r="F12" s="534"/>
      <c r="G12" s="534"/>
      <c r="H12" s="534"/>
      <c r="I12" s="534"/>
      <c r="J12" s="45"/>
    </row>
    <row r="13" spans="1:10" s="30" customFormat="1" ht="14.45" customHeight="1">
      <c r="A13" s="44"/>
      <c r="B13" s="534"/>
      <c r="C13" s="534"/>
      <c r="D13" s="534"/>
      <c r="E13" s="534"/>
      <c r="F13" s="534"/>
      <c r="G13" s="534"/>
      <c r="H13" s="534"/>
      <c r="I13" s="534"/>
      <c r="J13" s="45"/>
    </row>
    <row r="14" spans="1:10" s="30" customFormat="1" ht="14.45" customHeight="1">
      <c r="A14" s="44"/>
      <c r="B14" s="534"/>
      <c r="C14" s="534"/>
      <c r="D14" s="534"/>
      <c r="E14" s="534"/>
      <c r="F14" s="534"/>
      <c r="G14" s="534"/>
      <c r="H14" s="534"/>
      <c r="I14" s="534"/>
      <c r="J14" s="45"/>
    </row>
    <row r="15" spans="1:10" s="30" customFormat="1" ht="14.45" customHeight="1">
      <c r="A15" s="44"/>
      <c r="B15" s="534"/>
      <c r="C15" s="534"/>
      <c r="D15" s="534"/>
      <c r="E15" s="534"/>
      <c r="F15" s="534"/>
      <c r="G15" s="534"/>
      <c r="H15" s="534"/>
      <c r="I15" s="534"/>
      <c r="J15" s="45"/>
    </row>
    <row r="16" spans="1:10" s="30" customFormat="1" ht="14.45" customHeight="1">
      <c r="A16" s="44"/>
      <c r="B16" s="534"/>
      <c r="C16" s="534"/>
      <c r="D16" s="534"/>
      <c r="E16" s="534"/>
      <c r="F16" s="534"/>
      <c r="G16" s="534"/>
      <c r="H16" s="534"/>
      <c r="I16" s="534"/>
      <c r="J16" s="45"/>
    </row>
    <row r="17" spans="1:13" s="30" customFormat="1" ht="14.45" customHeight="1">
      <c r="A17" s="44"/>
      <c r="B17" s="534"/>
      <c r="C17" s="534"/>
      <c r="D17" s="534"/>
      <c r="E17" s="534"/>
      <c r="F17" s="534"/>
      <c r="G17" s="534"/>
      <c r="H17" s="534"/>
      <c r="I17" s="534"/>
      <c r="J17" s="45"/>
    </row>
    <row r="18" spans="1:13" s="30" customFormat="1" ht="15" customHeight="1">
      <c r="A18" s="263"/>
      <c r="C18" s="279"/>
      <c r="D18" s="279"/>
      <c r="G18" s="41"/>
      <c r="H18" s="41"/>
      <c r="I18" s="41"/>
      <c r="J18" s="45"/>
    </row>
    <row r="19" spans="1:13" s="30" customFormat="1" ht="6.6" customHeight="1">
      <c r="A19" s="263"/>
      <c r="C19" s="279"/>
      <c r="D19" s="279"/>
      <c r="G19" s="41"/>
      <c r="H19" s="41"/>
      <c r="I19" s="41"/>
      <c r="J19" s="45"/>
    </row>
    <row r="20" spans="1:13" s="30" customFormat="1" ht="15" customHeight="1">
      <c r="A20" s="44"/>
      <c r="B20" s="41"/>
      <c r="C20" s="41"/>
      <c r="D20" s="41"/>
      <c r="E20" s="41"/>
      <c r="F20" s="41"/>
      <c r="G20" s="344"/>
      <c r="H20" s="344"/>
      <c r="I20" s="41"/>
      <c r="J20" s="45"/>
    </row>
    <row r="21" spans="1:13" s="30" customFormat="1" ht="17.25" customHeight="1">
      <c r="A21" s="44"/>
      <c r="B21" s="16" t="s">
        <v>321</v>
      </c>
      <c r="C21" s="41"/>
      <c r="D21" s="41"/>
      <c r="E21" s="41"/>
      <c r="F21" s="115" t="s">
        <v>213</v>
      </c>
      <c r="G21" s="352"/>
      <c r="H21" s="255" t="s">
        <v>214</v>
      </c>
      <c r="I21" s="255" t="s">
        <v>85</v>
      </c>
      <c r="J21" s="51"/>
      <c r="M21" s="41"/>
    </row>
    <row r="22" spans="1:13" s="30" customFormat="1" ht="7.5" customHeight="1">
      <c r="A22" s="44"/>
      <c r="B22" s="17"/>
      <c r="C22" s="41"/>
      <c r="D22" s="41"/>
      <c r="E22" s="41"/>
      <c r="F22" s="47"/>
      <c r="G22" s="343"/>
      <c r="H22" s="50"/>
      <c r="I22" s="50"/>
      <c r="J22" s="51"/>
      <c r="M22" s="142"/>
    </row>
    <row r="23" spans="1:13" s="30" customFormat="1" ht="30" customHeight="1">
      <c r="A23" s="44"/>
      <c r="B23" s="41" t="s">
        <v>215</v>
      </c>
      <c r="C23" s="41"/>
      <c r="D23" s="41"/>
      <c r="E23" s="160"/>
      <c r="F23" s="115" t="s">
        <v>216</v>
      </c>
      <c r="G23" s="352"/>
      <c r="H23" s="255" t="s">
        <v>214</v>
      </c>
      <c r="I23" s="255" t="s">
        <v>85</v>
      </c>
      <c r="J23" s="51"/>
    </row>
    <row r="24" spans="1:13" ht="7.5" customHeight="1" thickBot="1">
      <c r="A24" s="89"/>
      <c r="B24" s="344"/>
      <c r="C24" s="13"/>
      <c r="D24" s="344"/>
      <c r="E24" s="13"/>
      <c r="F24" s="348"/>
      <c r="G24" s="252"/>
      <c r="H24" s="344"/>
      <c r="I24" s="344"/>
      <c r="J24" s="45"/>
    </row>
    <row r="25" spans="1:13" ht="15" customHeight="1" thickBot="1">
      <c r="A25" s="89"/>
      <c r="B25" s="532" t="s">
        <v>262</v>
      </c>
      <c r="C25" s="533"/>
      <c r="D25" s="533"/>
      <c r="E25" s="533"/>
      <c r="F25" s="115" t="s">
        <v>217</v>
      </c>
      <c r="G25" s="264" t="str">
        <f>IF(OR(G23="",G21=""),"",(G21/G23)*100-100)</f>
        <v/>
      </c>
      <c r="H25" s="42" t="s">
        <v>218</v>
      </c>
      <c r="I25" s="42"/>
      <c r="J25" s="253"/>
    </row>
    <row r="26" spans="1:13" ht="15" customHeight="1">
      <c r="A26" s="89"/>
      <c r="B26" s="533"/>
      <c r="C26" s="533"/>
      <c r="D26" s="533"/>
      <c r="E26" s="533"/>
      <c r="F26" s="348"/>
      <c r="G26" s="254"/>
      <c r="H26" s="254"/>
      <c r="I26" s="42"/>
      <c r="J26" s="253"/>
    </row>
    <row r="27" spans="1:13" ht="16.5" customHeight="1">
      <c r="A27" s="89"/>
      <c r="B27" s="535" t="s">
        <v>209</v>
      </c>
      <c r="C27" s="535"/>
      <c r="D27" s="257">
        <f>IF(I3="誘導加熱式",10,5)</f>
        <v>5</v>
      </c>
      <c r="E27" s="256">
        <f>IF(I3="誘導加熱式",-10,-10)</f>
        <v>-10</v>
      </c>
      <c r="F27" s="348"/>
      <c r="G27" s="254"/>
      <c r="H27" s="254"/>
      <c r="I27" s="42"/>
      <c r="J27" s="253"/>
    </row>
    <row r="28" spans="1:13" ht="15.75" customHeight="1">
      <c r="A28" s="89"/>
      <c r="B28" s="41"/>
      <c r="C28" s="344"/>
      <c r="D28" s="344"/>
      <c r="E28" s="13"/>
      <c r="F28" s="344"/>
      <c r="G28" s="348"/>
      <c r="H28" s="252"/>
      <c r="I28" s="344"/>
      <c r="J28" s="45"/>
    </row>
    <row r="29" spans="1:13" ht="15.75" customHeight="1">
      <c r="A29" s="89"/>
      <c r="B29" s="41"/>
      <c r="C29" s="344"/>
      <c r="D29" s="344"/>
      <c r="E29" s="13"/>
      <c r="F29" s="344"/>
      <c r="G29" s="348"/>
      <c r="H29" s="252"/>
      <c r="I29" s="344"/>
      <c r="J29" s="45"/>
    </row>
    <row r="30" spans="1:13" ht="15" customHeight="1">
      <c r="A30" s="89"/>
      <c r="B30" s="42" t="s">
        <v>0</v>
      </c>
      <c r="C30" s="344"/>
      <c r="D30" s="344"/>
      <c r="E30" s="344"/>
      <c r="F30" s="344"/>
      <c r="G30" s="344"/>
      <c r="H30" s="344"/>
      <c r="I30" s="41"/>
      <c r="J30" s="45"/>
    </row>
    <row r="31" spans="1:13" ht="15" customHeight="1">
      <c r="A31" s="89"/>
      <c r="B31" s="41"/>
      <c r="C31" s="344"/>
      <c r="D31" s="344"/>
      <c r="E31" s="344"/>
      <c r="F31" s="344"/>
      <c r="G31" s="344"/>
      <c r="H31" s="344"/>
      <c r="I31" s="41"/>
      <c r="J31" s="45"/>
    </row>
    <row r="32" spans="1:13" ht="15" customHeight="1">
      <c r="A32" s="89"/>
      <c r="B32" s="41"/>
      <c r="C32" s="344"/>
      <c r="D32" s="344"/>
      <c r="E32" s="344"/>
      <c r="F32" s="344"/>
      <c r="G32" s="344"/>
      <c r="H32" s="344"/>
      <c r="I32" s="41"/>
      <c r="J32" s="45"/>
    </row>
    <row r="33" spans="1:19" ht="15" customHeight="1">
      <c r="A33" s="89"/>
      <c r="B33" s="41"/>
      <c r="C33" s="344"/>
      <c r="D33" s="344"/>
      <c r="E33" s="344"/>
      <c r="F33" s="344"/>
      <c r="G33" s="344"/>
      <c r="H33" s="344"/>
      <c r="I33" s="41"/>
      <c r="J33" s="45"/>
    </row>
    <row r="34" spans="1:19" ht="15" customHeight="1">
      <c r="A34" s="89"/>
      <c r="B34" s="41"/>
      <c r="C34" s="344"/>
      <c r="D34" s="344"/>
      <c r="E34" s="344"/>
      <c r="F34" s="344"/>
      <c r="G34" s="344"/>
      <c r="H34" s="344"/>
      <c r="I34" s="41"/>
      <c r="J34" s="45"/>
    </row>
    <row r="35" spans="1:19" ht="15" customHeight="1">
      <c r="A35" s="89"/>
      <c r="B35" s="41"/>
      <c r="C35" s="344"/>
      <c r="D35" s="344"/>
      <c r="E35" s="344"/>
      <c r="F35" s="344"/>
      <c r="G35" s="344"/>
      <c r="H35" s="344"/>
      <c r="I35" s="41"/>
      <c r="J35" s="45"/>
      <c r="S35" s="142"/>
    </row>
    <row r="36" spans="1:19" ht="15" customHeight="1">
      <c r="A36" s="89"/>
      <c r="B36" s="41"/>
      <c r="C36" s="344"/>
      <c r="D36" s="344"/>
      <c r="E36" s="344"/>
      <c r="F36" s="344"/>
      <c r="G36" s="344"/>
      <c r="H36" s="344"/>
      <c r="I36" s="41"/>
      <c r="J36" s="45"/>
    </row>
    <row r="37" spans="1:19" ht="15" customHeight="1">
      <c r="A37" s="89"/>
      <c r="B37" s="41"/>
      <c r="C37" s="344"/>
      <c r="D37" s="344"/>
      <c r="E37" s="344"/>
      <c r="F37" s="344"/>
      <c r="G37" s="344"/>
      <c r="H37" s="344"/>
      <c r="I37" s="41"/>
      <c r="J37" s="45"/>
    </row>
    <row r="38" spans="1:19" ht="15" customHeight="1">
      <c r="A38" s="89"/>
      <c r="B38" s="41"/>
      <c r="C38" s="41"/>
      <c r="D38" s="41"/>
      <c r="E38" s="41"/>
      <c r="F38" s="41"/>
      <c r="G38" s="41"/>
      <c r="H38" s="41"/>
      <c r="I38" s="41"/>
      <c r="J38" s="45"/>
    </row>
    <row r="39" spans="1:19" ht="15" customHeight="1">
      <c r="A39" s="89"/>
      <c r="B39" s="41"/>
      <c r="C39" s="41"/>
      <c r="D39" s="41"/>
      <c r="E39" s="41"/>
      <c r="F39" s="41"/>
      <c r="G39" s="41"/>
      <c r="H39" s="41"/>
      <c r="I39" s="41"/>
      <c r="J39" s="45"/>
    </row>
    <row r="40" spans="1:19" ht="15" customHeight="1">
      <c r="A40" s="89"/>
      <c r="B40" s="41"/>
      <c r="C40" s="13"/>
      <c r="D40" s="41"/>
      <c r="E40" s="41"/>
      <c r="F40" s="41"/>
      <c r="G40" s="41"/>
      <c r="H40" s="41"/>
      <c r="I40" s="41"/>
      <c r="J40" s="45"/>
    </row>
    <row r="41" spans="1:19" ht="12" customHeight="1">
      <c r="A41" s="89"/>
      <c r="B41" s="41"/>
      <c r="C41" s="13"/>
      <c r="D41" s="41"/>
      <c r="E41" s="41"/>
      <c r="F41" s="41"/>
      <c r="G41" s="41"/>
      <c r="H41" s="41"/>
      <c r="I41" s="41"/>
      <c r="J41" s="45"/>
    </row>
    <row r="42" spans="1:19" ht="6.75" customHeight="1">
      <c r="A42" s="89"/>
      <c r="B42" s="41"/>
      <c r="C42" s="13"/>
      <c r="D42" s="41"/>
      <c r="E42" s="41"/>
      <c r="F42" s="41"/>
      <c r="G42" s="41"/>
      <c r="H42" s="41"/>
      <c r="I42" s="41"/>
      <c r="J42" s="45"/>
    </row>
    <row r="43" spans="1:19" ht="12" customHeight="1">
      <c r="A43" s="89"/>
      <c r="B43" s="42" t="s">
        <v>208</v>
      </c>
      <c r="C43" s="13"/>
      <c r="D43" s="41"/>
      <c r="E43" s="41"/>
      <c r="F43" s="41"/>
      <c r="G43" s="41"/>
      <c r="H43" s="41"/>
      <c r="I43" s="41"/>
      <c r="J43" s="45"/>
    </row>
    <row r="44" spans="1:19" ht="6.75" customHeight="1">
      <c r="A44" s="89"/>
      <c r="B44" s="13"/>
      <c r="C44" s="41"/>
      <c r="D44" s="41"/>
      <c r="E44" s="41"/>
      <c r="F44" s="41"/>
      <c r="G44" s="41"/>
      <c r="H44" s="41"/>
      <c r="I44" s="41"/>
      <c r="J44" s="45"/>
    </row>
    <row r="45" spans="1:19" ht="15" customHeight="1">
      <c r="A45" s="89"/>
      <c r="B45" s="41"/>
      <c r="C45" s="41"/>
      <c r="D45" s="41"/>
      <c r="E45" s="41"/>
      <c r="F45" s="41"/>
      <c r="G45" s="41"/>
      <c r="H45" s="41"/>
      <c r="I45" s="41"/>
      <c r="J45" s="45"/>
    </row>
    <row r="46" spans="1:19" ht="15" customHeight="1">
      <c r="A46" s="89"/>
      <c r="B46" s="41"/>
      <c r="C46" s="41"/>
      <c r="D46" s="41"/>
      <c r="E46" s="41"/>
      <c r="F46" s="41"/>
      <c r="G46" s="41"/>
      <c r="H46" s="41"/>
      <c r="I46" s="41"/>
      <c r="J46" s="45"/>
    </row>
    <row r="47" spans="1:19" ht="15" customHeight="1">
      <c r="A47" s="89"/>
      <c r="B47" s="41"/>
      <c r="C47" s="41"/>
      <c r="D47" s="41"/>
      <c r="E47" s="41"/>
      <c r="F47" s="41"/>
      <c r="G47" s="41"/>
      <c r="H47" s="41"/>
      <c r="I47" s="41"/>
      <c r="J47" s="45"/>
    </row>
    <row r="48" spans="1:19" ht="15" customHeight="1">
      <c r="A48" s="89"/>
      <c r="B48" s="41"/>
      <c r="C48" s="41"/>
      <c r="D48" s="41"/>
      <c r="E48" s="41"/>
      <c r="F48" s="41"/>
      <c r="G48" s="41"/>
      <c r="H48" s="41"/>
      <c r="I48" s="41"/>
      <c r="J48" s="45"/>
    </row>
    <row r="49" spans="1:10" ht="15" customHeight="1">
      <c r="A49" s="89"/>
      <c r="B49" s="41"/>
      <c r="C49" s="41"/>
      <c r="D49" s="41"/>
      <c r="E49" s="41"/>
      <c r="F49" s="41"/>
      <c r="G49" s="41"/>
      <c r="H49" s="41"/>
      <c r="I49" s="41"/>
      <c r="J49" s="45"/>
    </row>
    <row r="50" spans="1:10" ht="15" customHeight="1">
      <c r="A50" s="89"/>
      <c r="B50" s="41"/>
      <c r="C50" s="41"/>
      <c r="D50" s="41"/>
      <c r="E50" s="41"/>
      <c r="F50" s="41"/>
      <c r="G50" s="41"/>
      <c r="H50" s="41"/>
      <c r="I50" s="41"/>
      <c r="J50" s="45"/>
    </row>
    <row r="51" spans="1:10" ht="15" customHeight="1">
      <c r="A51" s="89"/>
      <c r="B51" s="41"/>
      <c r="C51" s="41"/>
      <c r="D51" s="41"/>
      <c r="E51" s="41"/>
      <c r="F51" s="41"/>
      <c r="G51" s="41"/>
      <c r="H51" s="41"/>
      <c r="I51" s="41"/>
      <c r="J51" s="45"/>
    </row>
    <row r="52" spans="1:10" ht="15" customHeight="1">
      <c r="A52" s="89"/>
      <c r="B52" s="41"/>
      <c r="C52" s="41"/>
      <c r="D52" s="41"/>
      <c r="E52" s="41"/>
      <c r="F52" s="41"/>
      <c r="G52" s="41"/>
      <c r="H52" s="41"/>
      <c r="I52" s="41"/>
      <c r="J52" s="45"/>
    </row>
    <row r="53" spans="1:10" ht="15" customHeight="1">
      <c r="A53" s="89"/>
      <c r="B53" s="41"/>
      <c r="C53" s="41"/>
      <c r="D53" s="41"/>
      <c r="E53" s="41"/>
      <c r="F53" s="41"/>
      <c r="G53" s="41"/>
      <c r="H53" s="41"/>
      <c r="I53" s="41"/>
      <c r="J53" s="45"/>
    </row>
    <row r="54" spans="1:10" ht="15" customHeight="1">
      <c r="A54" s="89"/>
      <c r="B54" s="41"/>
      <c r="C54" s="41"/>
      <c r="D54" s="41"/>
      <c r="E54" s="41"/>
      <c r="F54" s="41"/>
      <c r="G54" s="41"/>
      <c r="H54" s="41"/>
      <c r="I54" s="41"/>
      <c r="J54" s="45"/>
    </row>
    <row r="55" spans="1:10" s="30" customFormat="1" ht="16.149999999999999" customHeight="1" thickBot="1">
      <c r="A55" s="80"/>
      <c r="B55" s="81"/>
      <c r="C55" s="81"/>
      <c r="D55" s="81"/>
      <c r="E55" s="81"/>
      <c r="F55" s="81"/>
      <c r="G55" s="81"/>
      <c r="H55" s="81"/>
      <c r="I55" s="81"/>
      <c r="J55" s="86"/>
    </row>
    <row r="56" spans="1:10" ht="9" customHeight="1">
      <c r="A56" s="13"/>
      <c r="B56" s="13"/>
      <c r="C56" s="13"/>
      <c r="D56" s="13"/>
      <c r="E56" s="13"/>
      <c r="F56" s="13"/>
      <c r="G56" s="13"/>
      <c r="H56" s="13"/>
      <c r="I56" s="13"/>
      <c r="J56" s="13"/>
    </row>
  </sheetData>
  <sheetProtection password="89E8" sheet="1" objects="1" scenarios="1" selectLockedCells="1"/>
  <mergeCells count="11">
    <mergeCell ref="B25:E26"/>
    <mergeCell ref="B12:I17"/>
    <mergeCell ref="B27:C27"/>
    <mergeCell ref="B8:I9"/>
    <mergeCell ref="A2:J2"/>
    <mergeCell ref="B3:H3"/>
    <mergeCell ref="I3:J3"/>
    <mergeCell ref="B4:E4"/>
    <mergeCell ref="G4:J4"/>
    <mergeCell ref="C5:D5"/>
    <mergeCell ref="A5:B5"/>
  </mergeCells>
  <phoneticPr fontId="3"/>
  <conditionalFormatting sqref="G25">
    <cfRule type="expression" dxfId="6" priority="5" stopIfTrue="1">
      <formula>OR(+$G$25&gt;$D$27,$G$25&lt;$E$27)</formula>
    </cfRule>
  </conditionalFormatting>
  <pageMargins left="0.78740157480314965" right="0.51181102362204722" top="0.78740157480314965" bottom="0.39370078740157483"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10"/>
  <sheetViews>
    <sheetView view="pageBreakPreview" zoomScaleNormal="100" zoomScaleSheetLayoutView="100" zoomScalePageLayoutView="115" workbookViewId="0">
      <selection activeCell="C5" sqref="C5:D5"/>
    </sheetView>
  </sheetViews>
  <sheetFormatPr defaultRowHeight="13.5"/>
  <cols>
    <col min="1" max="1" width="10.375" style="10" customWidth="1"/>
    <col min="2" max="3" width="9.125" style="10" customWidth="1"/>
    <col min="4" max="4" width="12.25" style="10" customWidth="1"/>
    <col min="5" max="5" width="8.125" style="10" customWidth="1"/>
    <col min="6" max="7" width="8.625" style="10" customWidth="1"/>
    <col min="8" max="8" width="8.125" style="10" customWidth="1"/>
    <col min="9" max="9" width="8" style="10" customWidth="1"/>
    <col min="10" max="10" width="6.625" style="10" customWidth="1"/>
    <col min="11" max="11" width="5.625" style="10" customWidth="1"/>
    <col min="12" max="16384" width="9" style="10"/>
  </cols>
  <sheetData>
    <row r="1" spans="1:18" s="30" customFormat="1" ht="15" customHeight="1" thickBot="1"/>
    <row r="2" spans="1:18" s="30" customFormat="1" ht="19.5" customHeight="1" thickBot="1">
      <c r="A2" s="470" t="str">
        <f>+表紙!A2</f>
        <v>業務用厨房熱機器等性能測定結果　【電気機器】</v>
      </c>
      <c r="B2" s="471"/>
      <c r="C2" s="471"/>
      <c r="D2" s="471"/>
      <c r="E2" s="471"/>
      <c r="F2" s="471"/>
      <c r="G2" s="471"/>
      <c r="H2" s="471"/>
      <c r="I2" s="471"/>
      <c r="J2" s="472"/>
    </row>
    <row r="3" spans="1:18" s="30" customFormat="1" ht="28.5" customHeight="1" thickTop="1">
      <c r="A3" s="31" t="s">
        <v>327</v>
      </c>
      <c r="B3" s="537" t="s">
        <v>203</v>
      </c>
      <c r="C3" s="555"/>
      <c r="D3" s="555"/>
      <c r="E3" s="555"/>
      <c r="F3" s="555"/>
      <c r="G3" s="555"/>
      <c r="H3" s="555"/>
      <c r="I3" s="556" t="str">
        <f>+表紙!H12</f>
        <v>選択して下さい</v>
      </c>
      <c r="J3" s="557"/>
    </row>
    <row r="4" spans="1:18" s="30" customFormat="1" ht="20.100000000000001" customHeight="1" thickBot="1">
      <c r="A4" s="14" t="s">
        <v>2</v>
      </c>
      <c r="B4" s="558" t="str">
        <f>IF(+表紙!$B$6&lt;&gt;"",+表紙!$B$6,"")</f>
        <v/>
      </c>
      <c r="C4" s="540"/>
      <c r="D4" s="541"/>
      <c r="E4" s="542"/>
      <c r="F4" s="32" t="s">
        <v>3</v>
      </c>
      <c r="G4" s="558" t="str">
        <f>IF(+表紙!$G$5&lt;&gt;"",+表紙!$G$5,"")</f>
        <v/>
      </c>
      <c r="H4" s="540"/>
      <c r="I4" s="541"/>
      <c r="J4" s="559"/>
    </row>
    <row r="5" spans="1:18" ht="15" customHeight="1">
      <c r="A5" s="108" t="s">
        <v>35</v>
      </c>
      <c r="B5" s="553" t="s">
        <v>36</v>
      </c>
      <c r="C5" s="560"/>
      <c r="D5" s="560"/>
      <c r="E5" s="405" t="s">
        <v>37</v>
      </c>
      <c r="F5" s="2"/>
      <c r="G5" s="553" t="s">
        <v>51</v>
      </c>
      <c r="H5" s="2"/>
      <c r="I5" s="405" t="s">
        <v>23</v>
      </c>
      <c r="J5" s="3"/>
    </row>
    <row r="6" spans="1:18" ht="15" customHeight="1" thickBot="1">
      <c r="A6" s="14" t="s">
        <v>38</v>
      </c>
      <c r="B6" s="554"/>
      <c r="C6" s="549"/>
      <c r="D6" s="549"/>
      <c r="E6" s="488"/>
      <c r="F6" s="4"/>
      <c r="G6" s="554"/>
      <c r="H6" s="4"/>
      <c r="I6" s="488"/>
      <c r="J6" s="5"/>
    </row>
    <row r="7" spans="1:18" ht="6" customHeight="1">
      <c r="A7" s="89"/>
      <c r="B7" s="41"/>
      <c r="C7" s="41"/>
      <c r="D7" s="41"/>
      <c r="E7" s="41"/>
      <c r="F7" s="41"/>
      <c r="G7" s="41"/>
      <c r="H7" s="41"/>
      <c r="I7" s="41"/>
      <c r="J7" s="45"/>
    </row>
    <row r="8" spans="1:18" ht="22.5" customHeight="1">
      <c r="A8" s="89"/>
      <c r="B8" s="37" t="s">
        <v>238</v>
      </c>
      <c r="C8" s="17"/>
      <c r="D8" s="17"/>
      <c r="E8" s="41"/>
      <c r="F8" s="41"/>
      <c r="G8" s="41"/>
      <c r="H8" s="41"/>
      <c r="I8" s="41"/>
      <c r="J8" s="45"/>
      <c r="M8" s="109"/>
    </row>
    <row r="9" spans="1:18" s="30" customFormat="1" ht="15" customHeight="1">
      <c r="A9" s="44"/>
      <c r="B9" s="550" t="s">
        <v>273</v>
      </c>
      <c r="C9" s="550"/>
      <c r="D9" s="550"/>
      <c r="E9" s="550"/>
      <c r="F9" s="550"/>
      <c r="G9" s="550"/>
      <c r="H9" s="550"/>
      <c r="I9" s="550"/>
      <c r="J9" s="45"/>
      <c r="L9" s="42"/>
      <c r="M9" s="16"/>
      <c r="N9" s="41"/>
      <c r="O9" s="41"/>
      <c r="P9" s="41"/>
      <c r="Q9" s="41"/>
      <c r="R9" s="41"/>
    </row>
    <row r="10" spans="1:18" s="30" customFormat="1" ht="15" customHeight="1">
      <c r="A10" s="44"/>
      <c r="B10" s="550"/>
      <c r="C10" s="550"/>
      <c r="D10" s="550"/>
      <c r="E10" s="550"/>
      <c r="F10" s="550"/>
      <c r="G10" s="550"/>
      <c r="H10" s="550"/>
      <c r="I10" s="550"/>
      <c r="J10" s="45"/>
      <c r="L10" s="42"/>
      <c r="M10" s="16"/>
      <c r="N10" s="41"/>
      <c r="O10" s="41"/>
      <c r="P10" s="41"/>
      <c r="Q10" s="41"/>
      <c r="R10" s="41"/>
    </row>
    <row r="11" spans="1:18" s="30" customFormat="1" ht="15" customHeight="1">
      <c r="A11" s="44"/>
      <c r="B11" s="550"/>
      <c r="C11" s="550"/>
      <c r="D11" s="550"/>
      <c r="E11" s="550"/>
      <c r="F11" s="550"/>
      <c r="G11" s="550"/>
      <c r="H11" s="550"/>
      <c r="I11" s="550"/>
      <c r="J11" s="45"/>
      <c r="L11" s="42"/>
      <c r="M11" s="16"/>
      <c r="N11" s="41"/>
      <c r="O11" s="41"/>
      <c r="P11" s="41"/>
      <c r="Q11" s="41"/>
      <c r="R11" s="41"/>
    </row>
    <row r="12" spans="1:18" s="30" customFormat="1" ht="15" customHeight="1">
      <c r="A12" s="44"/>
      <c r="B12" s="550"/>
      <c r="C12" s="550"/>
      <c r="D12" s="550"/>
      <c r="E12" s="550"/>
      <c r="F12" s="550"/>
      <c r="G12" s="550"/>
      <c r="H12" s="550"/>
      <c r="I12" s="550"/>
      <c r="J12" s="45"/>
      <c r="L12" s="42"/>
      <c r="M12" s="16"/>
      <c r="N12" s="41"/>
      <c r="O12" s="41"/>
      <c r="P12" s="41"/>
      <c r="Q12" s="41"/>
      <c r="R12" s="110"/>
    </row>
    <row r="13" spans="1:18" s="30" customFormat="1" ht="15" customHeight="1">
      <c r="A13" s="44"/>
      <c r="B13" s="550"/>
      <c r="C13" s="550"/>
      <c r="D13" s="550"/>
      <c r="E13" s="550"/>
      <c r="F13" s="550"/>
      <c r="G13" s="550"/>
      <c r="H13" s="550"/>
      <c r="I13" s="550"/>
      <c r="J13" s="45"/>
      <c r="M13" s="111"/>
    </row>
    <row r="14" spans="1:18" s="30" customFormat="1" ht="15" customHeight="1">
      <c r="A14" s="44"/>
      <c r="B14" s="550"/>
      <c r="C14" s="550"/>
      <c r="D14" s="550"/>
      <c r="E14" s="550"/>
      <c r="F14" s="550"/>
      <c r="G14" s="550"/>
      <c r="H14" s="550"/>
      <c r="I14" s="550"/>
      <c r="J14" s="45"/>
      <c r="M14" s="111"/>
    </row>
    <row r="15" spans="1:18" s="30" customFormat="1" ht="15" customHeight="1">
      <c r="A15" s="44"/>
      <c r="B15" s="42"/>
      <c r="C15" s="342"/>
      <c r="D15" s="342"/>
      <c r="E15" s="342"/>
      <c r="F15" s="342"/>
      <c r="G15" s="342"/>
      <c r="H15" s="342"/>
      <c r="I15" s="342"/>
      <c r="J15" s="45"/>
      <c r="M15" s="111"/>
    </row>
    <row r="16" spans="1:18" ht="15" customHeight="1">
      <c r="A16" s="89"/>
      <c r="B16" s="37"/>
      <c r="C16" s="17"/>
      <c r="D16" s="17"/>
      <c r="E16" s="41"/>
      <c r="F16" s="41"/>
      <c r="G16" s="41"/>
      <c r="H16" s="41"/>
      <c r="I16" s="41"/>
      <c r="J16" s="45"/>
      <c r="M16" s="109"/>
    </row>
    <row r="17" spans="1:13" ht="15" customHeight="1">
      <c r="A17" s="112"/>
      <c r="B17" s="46"/>
      <c r="C17" s="41"/>
      <c r="D17" s="41"/>
      <c r="E17" s="41"/>
      <c r="F17" s="339" t="s">
        <v>319</v>
      </c>
      <c r="G17" s="339" t="s">
        <v>320</v>
      </c>
      <c r="H17" s="41"/>
      <c r="I17" s="41"/>
      <c r="J17" s="113"/>
    </row>
    <row r="18" spans="1:13" ht="17.25" customHeight="1">
      <c r="A18" s="89"/>
      <c r="B18" s="46" t="s">
        <v>96</v>
      </c>
      <c r="C18" s="16"/>
      <c r="D18" s="41"/>
      <c r="E18" s="77" t="s">
        <v>94</v>
      </c>
      <c r="F18" s="8"/>
      <c r="G18" s="8"/>
      <c r="H18" s="66" t="s">
        <v>133</v>
      </c>
      <c r="I18" s="66" t="s">
        <v>86</v>
      </c>
      <c r="J18" s="114"/>
      <c r="M18" s="109"/>
    </row>
    <row r="19" spans="1:13" ht="17.25" customHeight="1">
      <c r="A19" s="89"/>
      <c r="B19" s="41" t="s">
        <v>99</v>
      </c>
      <c r="C19" s="13"/>
      <c r="D19" s="41"/>
      <c r="E19" s="115" t="s">
        <v>64</v>
      </c>
      <c r="F19" s="7"/>
      <c r="G19" s="7"/>
      <c r="H19" s="66" t="s">
        <v>134</v>
      </c>
      <c r="I19" s="66" t="s">
        <v>84</v>
      </c>
      <c r="J19" s="114"/>
    </row>
    <row r="20" spans="1:13" ht="17.25" customHeight="1">
      <c r="A20" s="89"/>
      <c r="B20" s="41" t="s">
        <v>98</v>
      </c>
      <c r="C20" s="13"/>
      <c r="D20" s="41"/>
      <c r="E20" s="348" t="s">
        <v>95</v>
      </c>
      <c r="F20" s="7"/>
      <c r="G20" s="7"/>
      <c r="H20" s="66" t="s">
        <v>134</v>
      </c>
      <c r="I20" s="66" t="s">
        <v>84</v>
      </c>
      <c r="J20" s="114"/>
    </row>
    <row r="21" spans="1:13" ht="17.25" customHeight="1">
      <c r="A21" s="89"/>
      <c r="B21" s="561" t="s">
        <v>139</v>
      </c>
      <c r="C21" s="561"/>
      <c r="D21" s="561"/>
      <c r="E21" s="77" t="s">
        <v>150</v>
      </c>
      <c r="F21" s="128"/>
      <c r="G21" s="128"/>
      <c r="H21" s="66" t="s">
        <v>135</v>
      </c>
      <c r="I21" s="66" t="s">
        <v>85</v>
      </c>
      <c r="J21" s="114"/>
    </row>
    <row r="22" spans="1:13" ht="17.25" customHeight="1">
      <c r="A22" s="89"/>
      <c r="B22" s="300" t="s">
        <v>274</v>
      </c>
      <c r="C22" s="13"/>
      <c r="D22" s="17"/>
      <c r="E22" s="115" t="s">
        <v>52</v>
      </c>
      <c r="F22" s="116">
        <v>4.1900000000000004</v>
      </c>
      <c r="G22" s="116">
        <v>4.1900000000000004</v>
      </c>
      <c r="H22" s="117" t="s">
        <v>140</v>
      </c>
      <c r="I22" s="66"/>
      <c r="J22" s="114"/>
    </row>
    <row r="23" spans="1:13" ht="7.5" customHeight="1" thickBot="1">
      <c r="A23" s="89"/>
      <c r="B23" s="342"/>
      <c r="C23" s="342"/>
      <c r="D23" s="342"/>
      <c r="E23" s="118"/>
      <c r="F23" s="119"/>
      <c r="G23" s="119"/>
      <c r="H23" s="66"/>
      <c r="I23" s="66"/>
      <c r="J23" s="114"/>
    </row>
    <row r="24" spans="1:13" ht="17.25" customHeight="1" thickBot="1">
      <c r="A24" s="89"/>
      <c r="B24" s="41" t="s">
        <v>97</v>
      </c>
      <c r="C24" s="41"/>
      <c r="D24" s="41"/>
      <c r="E24" s="348" t="s">
        <v>53</v>
      </c>
      <c r="F24" s="120" t="str">
        <f>IF(COUNTBLANK(F18:F22)=0,F18*F22*(F19-F20)/(3600*F21)*100,"")</f>
        <v/>
      </c>
      <c r="G24" s="120" t="str">
        <f>IF(COUNTBLANK(G18:G22)=0,G18*G22*(G19-G20)/(3600*G21)*100,"")</f>
        <v/>
      </c>
      <c r="H24" s="66" t="s">
        <v>136</v>
      </c>
      <c r="I24" s="66" t="s">
        <v>84</v>
      </c>
      <c r="J24" s="114"/>
    </row>
    <row r="25" spans="1:13" ht="7.5" customHeight="1" thickBot="1">
      <c r="A25" s="89"/>
      <c r="B25" s="41"/>
      <c r="C25" s="13"/>
      <c r="D25" s="13"/>
      <c r="E25" s="13"/>
      <c r="F25" s="13"/>
      <c r="G25" s="13"/>
      <c r="H25" s="66"/>
      <c r="I25" s="66"/>
      <c r="J25" s="114"/>
    </row>
    <row r="26" spans="1:13" ht="30" customHeight="1" thickBot="1">
      <c r="A26" s="89"/>
      <c r="B26" s="41"/>
      <c r="C26" s="344"/>
      <c r="D26" s="344"/>
      <c r="E26" s="344"/>
      <c r="F26" s="121" t="s">
        <v>110</v>
      </c>
      <c r="G26" s="122" t="str">
        <f>IF(COUNTBLANK(F24:G24)=0,(F24+G24)/2,"")</f>
        <v/>
      </c>
      <c r="H26" s="66" t="s">
        <v>136</v>
      </c>
      <c r="I26" s="66" t="s">
        <v>15</v>
      </c>
      <c r="J26" s="114"/>
    </row>
    <row r="27" spans="1:13" ht="7.5" customHeight="1" thickBot="1">
      <c r="A27" s="89"/>
      <c r="B27" s="41"/>
      <c r="C27" s="344"/>
      <c r="D27" s="344"/>
      <c r="E27" s="344"/>
      <c r="F27" s="344"/>
      <c r="G27" s="344"/>
      <c r="H27" s="123"/>
      <c r="I27" s="124"/>
      <c r="J27" s="45"/>
    </row>
    <row r="28" spans="1:13" ht="15" customHeight="1" thickBot="1">
      <c r="A28" s="89"/>
      <c r="B28" s="41"/>
      <c r="C28" s="344"/>
      <c r="D28" s="344"/>
      <c r="E28" s="344"/>
      <c r="F28" s="348" t="s">
        <v>21</v>
      </c>
      <c r="G28" s="125" t="str">
        <f>IF(G26&lt;&gt;"",ABS(F24-G24)/G26,"")</f>
        <v/>
      </c>
      <c r="H28" s="66"/>
      <c r="I28" s="66"/>
      <c r="J28" s="45"/>
    </row>
    <row r="29" spans="1:13" ht="15" customHeight="1">
      <c r="A29" s="89"/>
      <c r="B29" s="42" t="s">
        <v>0</v>
      </c>
      <c r="C29" s="344"/>
      <c r="D29" s="344"/>
      <c r="E29" s="344"/>
      <c r="F29" s="344"/>
      <c r="G29" s="344"/>
      <c r="H29" s="344"/>
      <c r="I29" s="344"/>
      <c r="J29" s="45"/>
    </row>
    <row r="30" spans="1:13" ht="15" customHeight="1">
      <c r="A30" s="89"/>
      <c r="B30" s="41"/>
      <c r="C30" s="344"/>
      <c r="D30" s="344"/>
      <c r="E30" s="344"/>
      <c r="F30" s="344"/>
      <c r="G30" s="344"/>
      <c r="H30" s="344"/>
      <c r="I30" s="344"/>
      <c r="J30" s="45"/>
    </row>
    <row r="31" spans="1:13" ht="15" customHeight="1">
      <c r="A31" s="89"/>
      <c r="B31" s="41"/>
      <c r="C31" s="41"/>
      <c r="D31" s="41"/>
      <c r="E31" s="41"/>
      <c r="F31" s="41"/>
      <c r="G31" s="41"/>
      <c r="H31" s="41"/>
      <c r="I31" s="41"/>
      <c r="J31" s="45"/>
    </row>
    <row r="32" spans="1:13" ht="15" customHeight="1">
      <c r="A32" s="89"/>
      <c r="B32" s="41"/>
      <c r="C32" s="41"/>
      <c r="D32" s="41"/>
      <c r="E32" s="41"/>
      <c r="F32" s="41"/>
      <c r="G32" s="41"/>
      <c r="H32" s="41"/>
      <c r="I32" s="41"/>
      <c r="J32" s="45"/>
    </row>
    <row r="33" spans="1:10" ht="15" customHeight="1">
      <c r="A33" s="89"/>
      <c r="B33" s="41"/>
      <c r="C33" s="41"/>
      <c r="D33" s="41"/>
      <c r="E33" s="41"/>
      <c r="F33" s="41"/>
      <c r="G33" s="41"/>
      <c r="H33" s="41"/>
      <c r="I33" s="41"/>
      <c r="J33" s="45"/>
    </row>
    <row r="34" spans="1:10" ht="15" customHeight="1">
      <c r="A34" s="89"/>
      <c r="B34" s="41"/>
      <c r="C34" s="41"/>
      <c r="D34" s="41"/>
      <c r="E34" s="41"/>
      <c r="F34" s="41"/>
      <c r="G34" s="41"/>
      <c r="H34" s="41"/>
      <c r="I34" s="41"/>
      <c r="J34" s="45"/>
    </row>
    <row r="35" spans="1:10" ht="15" customHeight="1">
      <c r="A35" s="89"/>
      <c r="B35" s="41"/>
      <c r="C35" s="41"/>
      <c r="D35" s="41"/>
      <c r="E35" s="41"/>
      <c r="F35" s="41"/>
      <c r="G35" s="41"/>
      <c r="H35" s="41"/>
      <c r="I35" s="41"/>
      <c r="J35" s="45"/>
    </row>
    <row r="36" spans="1:10" ht="15" customHeight="1">
      <c r="A36" s="89"/>
      <c r="B36" s="41"/>
      <c r="C36" s="41"/>
      <c r="D36" s="41"/>
      <c r="E36" s="41"/>
      <c r="F36" s="41"/>
      <c r="G36" s="41"/>
      <c r="H36" s="41"/>
      <c r="I36" s="41"/>
      <c r="J36" s="45"/>
    </row>
    <row r="37" spans="1:10" ht="17.25" customHeight="1">
      <c r="A37" s="89"/>
      <c r="B37" s="41"/>
      <c r="C37" s="41"/>
      <c r="D37" s="41"/>
      <c r="E37" s="41"/>
      <c r="F37" s="41"/>
      <c r="G37" s="41"/>
      <c r="H37" s="41"/>
      <c r="I37" s="41"/>
      <c r="J37" s="45"/>
    </row>
    <row r="38" spans="1:10" ht="15" customHeight="1">
      <c r="A38" s="89"/>
      <c r="B38" s="41"/>
      <c r="C38" s="41"/>
      <c r="D38" s="41"/>
      <c r="E38" s="41"/>
      <c r="F38" s="41"/>
      <c r="G38" s="41"/>
      <c r="H38" s="41"/>
      <c r="I38" s="41"/>
      <c r="J38" s="45"/>
    </row>
    <row r="39" spans="1:10" ht="15" customHeight="1">
      <c r="A39" s="89"/>
      <c r="B39" s="41"/>
      <c r="C39" s="41"/>
      <c r="D39" s="41"/>
      <c r="E39" s="41"/>
      <c r="F39" s="41"/>
      <c r="G39" s="41"/>
      <c r="H39" s="41"/>
      <c r="I39" s="41"/>
      <c r="J39" s="45"/>
    </row>
    <row r="40" spans="1:10" ht="15" customHeight="1">
      <c r="A40" s="89"/>
      <c r="B40" s="41"/>
      <c r="C40" s="41"/>
      <c r="D40" s="41"/>
      <c r="E40" s="41"/>
      <c r="F40" s="41"/>
      <c r="G40" s="41"/>
      <c r="H40" s="41"/>
      <c r="I40" s="41"/>
      <c r="J40" s="45"/>
    </row>
    <row r="41" spans="1:10" ht="15" customHeight="1">
      <c r="A41" s="89"/>
      <c r="B41" s="42" t="s">
        <v>1</v>
      </c>
      <c r="C41" s="41"/>
      <c r="D41" s="41"/>
      <c r="E41" s="41"/>
      <c r="F41" s="41"/>
      <c r="G41" s="41"/>
      <c r="H41" s="41"/>
      <c r="I41" s="41"/>
      <c r="J41" s="45"/>
    </row>
    <row r="42" spans="1:10" ht="15" customHeight="1">
      <c r="A42" s="89"/>
      <c r="B42" s="41"/>
      <c r="C42" s="41"/>
      <c r="D42" s="41"/>
      <c r="E42" s="41"/>
      <c r="F42" s="41"/>
      <c r="G42" s="41"/>
      <c r="H42" s="41"/>
      <c r="I42" s="41"/>
      <c r="J42" s="45"/>
    </row>
    <row r="43" spans="1:10" ht="15" customHeight="1">
      <c r="A43" s="89"/>
      <c r="B43" s="41"/>
      <c r="C43" s="41"/>
      <c r="D43" s="41"/>
      <c r="E43" s="41"/>
      <c r="F43" s="41"/>
      <c r="G43" s="41"/>
      <c r="H43" s="41"/>
      <c r="I43" s="41"/>
      <c r="J43" s="45"/>
    </row>
    <row r="44" spans="1:10" ht="15" customHeight="1">
      <c r="A44" s="89"/>
      <c r="B44" s="41"/>
      <c r="C44" s="41"/>
      <c r="D44" s="41"/>
      <c r="E44" s="41"/>
      <c r="F44" s="41"/>
      <c r="G44" s="41"/>
      <c r="H44" s="41"/>
      <c r="I44" s="41"/>
      <c r="J44" s="45"/>
    </row>
    <row r="45" spans="1:10" ht="15" customHeight="1">
      <c r="A45" s="89"/>
      <c r="B45" s="41"/>
      <c r="C45" s="41"/>
      <c r="D45" s="41"/>
      <c r="E45" s="41"/>
      <c r="F45" s="41"/>
      <c r="G45" s="41"/>
      <c r="H45" s="41"/>
      <c r="I45" s="41"/>
      <c r="J45" s="45"/>
    </row>
    <row r="46" spans="1:10" ht="15" customHeight="1">
      <c r="A46" s="89"/>
      <c r="B46" s="41"/>
      <c r="C46" s="41"/>
      <c r="D46" s="41"/>
      <c r="E46" s="41"/>
      <c r="F46" s="41"/>
      <c r="G46" s="41"/>
      <c r="H46" s="41"/>
      <c r="I46" s="41"/>
      <c r="J46" s="45"/>
    </row>
    <row r="47" spans="1:10" ht="22.5" customHeight="1">
      <c r="A47" s="89"/>
      <c r="B47" s="41"/>
      <c r="C47" s="41"/>
      <c r="D47" s="41"/>
      <c r="E47" s="41"/>
      <c r="F47" s="41"/>
      <c r="G47" s="41"/>
      <c r="H47" s="41"/>
      <c r="I47" s="41"/>
      <c r="J47" s="45"/>
    </row>
    <row r="48" spans="1:10" ht="15" customHeight="1">
      <c r="A48" s="89"/>
      <c r="B48" s="41"/>
      <c r="C48" s="41"/>
      <c r="D48" s="41"/>
      <c r="E48" s="41"/>
      <c r="F48" s="41"/>
      <c r="G48" s="41"/>
      <c r="H48" s="41"/>
      <c r="I48" s="41"/>
      <c r="J48" s="45"/>
    </row>
    <row r="49" spans="1:10" ht="15" customHeight="1">
      <c r="A49" s="89"/>
      <c r="B49" s="41"/>
      <c r="C49" s="41"/>
      <c r="D49" s="41"/>
      <c r="E49" s="41"/>
      <c r="F49" s="41"/>
      <c r="G49" s="41"/>
      <c r="H49" s="41"/>
      <c r="I49" s="41"/>
      <c r="J49" s="45"/>
    </row>
    <row r="50" spans="1:10" ht="15" customHeight="1">
      <c r="A50" s="89"/>
      <c r="B50" s="41"/>
      <c r="C50" s="41"/>
      <c r="D50" s="41"/>
      <c r="E50" s="41"/>
      <c r="F50" s="41"/>
      <c r="G50" s="41"/>
      <c r="H50" s="41"/>
      <c r="I50" s="41"/>
      <c r="J50" s="45"/>
    </row>
    <row r="51" spans="1:10" ht="13.9" customHeight="1" thickBot="1">
      <c r="A51" s="126"/>
      <c r="B51" s="81"/>
      <c r="C51" s="81"/>
      <c r="D51" s="81"/>
      <c r="E51" s="81"/>
      <c r="F51" s="81"/>
      <c r="G51" s="127"/>
      <c r="H51" s="81"/>
      <c r="I51" s="81"/>
      <c r="J51" s="86"/>
    </row>
    <row r="52" spans="1:10" ht="8.4499999999999993" customHeight="1"/>
    <row r="53" spans="1:10" ht="14.25" thickBot="1"/>
    <row r="54" spans="1:10" ht="14.25" thickBot="1">
      <c r="A54" s="470" t="str">
        <f>+A2</f>
        <v>業務用厨房熱機器等性能測定結果　【電気機器】</v>
      </c>
      <c r="B54" s="471"/>
      <c r="C54" s="471"/>
      <c r="D54" s="471"/>
      <c r="E54" s="471"/>
      <c r="F54" s="471"/>
      <c r="G54" s="471"/>
      <c r="H54" s="471"/>
      <c r="I54" s="471"/>
      <c r="J54" s="472"/>
    </row>
    <row r="55" spans="1:10" ht="28.5" customHeight="1" thickTop="1">
      <c r="A55" s="31" t="s">
        <v>327</v>
      </c>
      <c r="B55" s="551" t="str">
        <f>+B3</f>
        <v>ティルティングパン        （　２．熱効率　）</v>
      </c>
      <c r="C55" s="552"/>
      <c r="D55" s="552"/>
      <c r="E55" s="552"/>
      <c r="F55" s="552"/>
      <c r="G55" s="552"/>
      <c r="H55" s="552"/>
      <c r="I55" s="537" t="str">
        <f>+I3</f>
        <v>選択して下さい</v>
      </c>
      <c r="J55" s="539"/>
    </row>
    <row r="56" spans="1:10" ht="19.5" customHeight="1" thickBot="1">
      <c r="A56" s="14" t="s">
        <v>2</v>
      </c>
      <c r="B56" s="540" t="str">
        <f>+B4</f>
        <v/>
      </c>
      <c r="C56" s="540"/>
      <c r="D56" s="541"/>
      <c r="E56" s="542"/>
      <c r="F56" s="32" t="s">
        <v>3</v>
      </c>
      <c r="G56" s="543" t="str">
        <f>+G4</f>
        <v/>
      </c>
      <c r="H56" s="544"/>
      <c r="I56" s="544"/>
      <c r="J56" s="545"/>
    </row>
    <row r="57" spans="1:10" ht="15" customHeight="1">
      <c r="A57" s="108" t="s">
        <v>35</v>
      </c>
      <c r="B57" s="553" t="s">
        <v>36</v>
      </c>
      <c r="C57" s="560"/>
      <c r="D57" s="560"/>
      <c r="E57" s="405" t="s">
        <v>37</v>
      </c>
      <c r="F57" s="262"/>
      <c r="G57" s="553" t="s">
        <v>211</v>
      </c>
      <c r="H57" s="262"/>
      <c r="I57" s="405" t="s">
        <v>23</v>
      </c>
      <c r="J57" s="261"/>
    </row>
    <row r="58" spans="1:10" ht="15" customHeight="1" thickBot="1">
      <c r="A58" s="14" t="s">
        <v>38</v>
      </c>
      <c r="B58" s="554"/>
      <c r="C58" s="549"/>
      <c r="D58" s="549"/>
      <c r="E58" s="488"/>
      <c r="F58" s="260"/>
      <c r="G58" s="554"/>
      <c r="H58" s="260"/>
      <c r="I58" s="488"/>
      <c r="J58" s="259"/>
    </row>
    <row r="59" spans="1:10">
      <c r="A59" s="265"/>
      <c r="B59" s="344"/>
      <c r="C59" s="222"/>
      <c r="D59" s="222"/>
      <c r="E59" s="223"/>
      <c r="F59" s="161"/>
      <c r="G59" s="163"/>
      <c r="H59" s="266"/>
      <c r="I59" s="223"/>
      <c r="J59" s="267"/>
    </row>
    <row r="60" spans="1:10" ht="22.5" customHeight="1">
      <c r="A60" s="89"/>
      <c r="B60" s="55" t="s">
        <v>221</v>
      </c>
      <c r="C60" s="41"/>
      <c r="D60" s="41"/>
      <c r="E60" s="41"/>
      <c r="F60" s="41"/>
      <c r="G60" s="41"/>
      <c r="H60" s="41"/>
      <c r="I60" s="41"/>
      <c r="J60" s="45"/>
    </row>
    <row r="61" spans="1:10" ht="15" customHeight="1">
      <c r="A61" s="89"/>
      <c r="B61" s="550" t="s">
        <v>275</v>
      </c>
      <c r="C61" s="550"/>
      <c r="D61" s="550"/>
      <c r="E61" s="550"/>
      <c r="F61" s="550"/>
      <c r="G61" s="550"/>
      <c r="H61" s="550"/>
      <c r="I61" s="550"/>
      <c r="J61" s="45"/>
    </row>
    <row r="62" spans="1:10" ht="15" customHeight="1">
      <c r="A62" s="89"/>
      <c r="B62" s="550"/>
      <c r="C62" s="550"/>
      <c r="D62" s="550"/>
      <c r="E62" s="550"/>
      <c r="F62" s="550"/>
      <c r="G62" s="550"/>
      <c r="H62" s="550"/>
      <c r="I62" s="550"/>
      <c r="J62" s="45"/>
    </row>
    <row r="63" spans="1:10" ht="15" customHeight="1">
      <c r="A63" s="89"/>
      <c r="B63" s="550"/>
      <c r="C63" s="550"/>
      <c r="D63" s="550"/>
      <c r="E63" s="550"/>
      <c r="F63" s="550"/>
      <c r="G63" s="550"/>
      <c r="H63" s="550"/>
      <c r="I63" s="550"/>
      <c r="J63" s="45"/>
    </row>
    <row r="64" spans="1:10" ht="15" customHeight="1">
      <c r="A64" s="89"/>
      <c r="B64" s="550"/>
      <c r="C64" s="550"/>
      <c r="D64" s="550"/>
      <c r="E64" s="550"/>
      <c r="F64" s="550"/>
      <c r="G64" s="550"/>
      <c r="H64" s="550"/>
      <c r="I64" s="550"/>
      <c r="J64" s="45"/>
    </row>
    <row r="65" spans="1:10" ht="15" customHeight="1">
      <c r="A65" s="89"/>
      <c r="B65" s="41"/>
      <c r="C65" s="16"/>
      <c r="D65" s="344"/>
      <c r="E65" s="16"/>
      <c r="F65" s="344"/>
      <c r="G65" s="41"/>
      <c r="H65" s="41"/>
      <c r="I65" s="41"/>
      <c r="J65" s="45"/>
    </row>
    <row r="66" spans="1:10" ht="15" customHeight="1">
      <c r="A66" s="89"/>
      <c r="B66" s="41"/>
      <c r="C66" s="16"/>
      <c r="D66" s="344"/>
      <c r="E66" s="16"/>
      <c r="F66" s="344"/>
      <c r="G66" s="41"/>
      <c r="H66" s="41"/>
      <c r="I66" s="41"/>
      <c r="J66" s="45"/>
    </row>
    <row r="67" spans="1:10" ht="15" customHeight="1">
      <c r="A67" s="89"/>
      <c r="B67" s="41"/>
      <c r="C67" s="41"/>
      <c r="D67" s="41"/>
      <c r="E67" s="13"/>
      <c r="F67" s="339" t="s">
        <v>319</v>
      </c>
      <c r="G67" s="339" t="s">
        <v>320</v>
      </c>
      <c r="H67" s="13"/>
      <c r="I67" s="41"/>
      <c r="J67" s="45"/>
    </row>
    <row r="68" spans="1:10" ht="15" customHeight="1">
      <c r="A68" s="89"/>
      <c r="B68" s="41" t="s">
        <v>222</v>
      </c>
      <c r="C68" s="41"/>
      <c r="D68" s="13"/>
      <c r="E68" s="115" t="s">
        <v>223</v>
      </c>
      <c r="F68" s="8"/>
      <c r="G68" s="8"/>
      <c r="H68" s="66" t="s">
        <v>224</v>
      </c>
      <c r="I68" s="66" t="s">
        <v>225</v>
      </c>
      <c r="J68" s="51"/>
    </row>
    <row r="69" spans="1:10" ht="15" customHeight="1">
      <c r="A69" s="89"/>
      <c r="B69" s="41" t="s">
        <v>226</v>
      </c>
      <c r="C69" s="41"/>
      <c r="D69" s="13"/>
      <c r="E69" s="115" t="s">
        <v>227</v>
      </c>
      <c r="F69" s="268"/>
      <c r="G69" s="269"/>
      <c r="H69" s="66" t="s">
        <v>228</v>
      </c>
      <c r="I69" s="66" t="s">
        <v>229</v>
      </c>
      <c r="J69" s="51"/>
    </row>
    <row r="70" spans="1:10" ht="15" customHeight="1">
      <c r="A70" s="89"/>
      <c r="B70" s="47" t="s">
        <v>276</v>
      </c>
      <c r="C70" s="41"/>
      <c r="D70" s="13"/>
      <c r="E70" s="115" t="s">
        <v>230</v>
      </c>
      <c r="F70" s="270">
        <v>2260</v>
      </c>
      <c r="G70" s="270">
        <v>2260</v>
      </c>
      <c r="H70" s="156" t="s">
        <v>231</v>
      </c>
      <c r="I70" s="66"/>
      <c r="J70" s="152"/>
    </row>
    <row r="71" spans="1:10" ht="7.5" customHeight="1" thickBot="1">
      <c r="A71" s="89"/>
      <c r="B71" s="41"/>
      <c r="C71" s="41"/>
      <c r="D71" s="13"/>
      <c r="E71" s="271"/>
      <c r="F71" s="81"/>
      <c r="G71" s="81"/>
      <c r="H71" s="66"/>
      <c r="I71" s="66"/>
      <c r="J71" s="51"/>
    </row>
    <row r="72" spans="1:10" ht="15" customHeight="1" thickBot="1">
      <c r="A72" s="89"/>
      <c r="B72" s="16" t="s">
        <v>232</v>
      </c>
      <c r="C72" s="16"/>
      <c r="D72" s="13"/>
      <c r="E72" s="272" t="s">
        <v>233</v>
      </c>
      <c r="F72" s="273" t="str">
        <f>IF(COUNTBLANK(F68:F69)=0,F70*F68/(3600*F69)*100,"")</f>
        <v/>
      </c>
      <c r="G72" s="273" t="str">
        <f>IF(COUNTBLANK(G68:G69)=0,G70*G68/(3600*G69)*100,"")</f>
        <v/>
      </c>
      <c r="H72" s="274" t="s">
        <v>218</v>
      </c>
      <c r="I72" s="66" t="s">
        <v>15</v>
      </c>
      <c r="J72" s="51"/>
    </row>
    <row r="73" spans="1:10" ht="7.5" customHeight="1" thickBot="1">
      <c r="A73" s="89"/>
      <c r="B73" s="344"/>
      <c r="C73" s="16"/>
      <c r="D73" s="13"/>
      <c r="E73" s="13"/>
      <c r="F73" s="344"/>
      <c r="G73" s="275"/>
      <c r="H73" s="63"/>
      <c r="I73" s="66"/>
      <c r="J73" s="51"/>
    </row>
    <row r="74" spans="1:10" ht="21.75" thickBot="1">
      <c r="A74" s="89"/>
      <c r="B74" s="41"/>
      <c r="C74" s="41"/>
      <c r="D74" s="13"/>
      <c r="E74" s="13"/>
      <c r="F74" s="138" t="s">
        <v>234</v>
      </c>
      <c r="G74" s="122" t="str">
        <f>IF(COUNTBLANK(F72:G72)=0,(F72+G72)/2,"")</f>
        <v/>
      </c>
      <c r="H74" s="274" t="s">
        <v>218</v>
      </c>
      <c r="I74" s="66" t="s">
        <v>15</v>
      </c>
      <c r="J74" s="51"/>
    </row>
    <row r="75" spans="1:10" ht="7.5" customHeight="1" thickBot="1">
      <c r="A75" s="89"/>
      <c r="B75" s="13"/>
      <c r="C75" s="344"/>
      <c r="D75" s="13"/>
      <c r="E75" s="344"/>
      <c r="F75" s="344"/>
      <c r="G75" s="344"/>
      <c r="H75" s="344"/>
      <c r="I75" s="13"/>
      <c r="J75" s="45"/>
    </row>
    <row r="76" spans="1:10" ht="14.25" thickBot="1">
      <c r="A76" s="89"/>
      <c r="B76" s="344"/>
      <c r="C76" s="344"/>
      <c r="D76" s="13"/>
      <c r="E76" s="344"/>
      <c r="F76" s="348" t="s">
        <v>21</v>
      </c>
      <c r="G76" s="276" t="str">
        <f>IF(G74&lt;&gt;"",ABS(F72-G72)/G74,"")</f>
        <v/>
      </c>
      <c r="H76" s="344"/>
      <c r="I76" s="13"/>
      <c r="J76" s="45"/>
    </row>
    <row r="77" spans="1:10">
      <c r="A77" s="89"/>
      <c r="B77" s="41"/>
      <c r="C77" s="344"/>
      <c r="D77" s="344"/>
      <c r="E77" s="13"/>
      <c r="F77" s="344"/>
      <c r="G77" s="348"/>
      <c r="H77" s="252"/>
      <c r="I77" s="344"/>
      <c r="J77" s="45"/>
    </row>
    <row r="78" spans="1:10">
      <c r="A78" s="89"/>
      <c r="B78" s="42" t="s">
        <v>0</v>
      </c>
      <c r="C78" s="344"/>
      <c r="D78" s="344"/>
      <c r="E78" s="344"/>
      <c r="F78" s="344"/>
      <c r="G78" s="344"/>
      <c r="H78" s="344"/>
      <c r="I78" s="41"/>
      <c r="J78" s="45"/>
    </row>
    <row r="79" spans="1:10">
      <c r="A79" s="89"/>
      <c r="B79" s="13"/>
      <c r="C79" s="41"/>
      <c r="D79" s="41"/>
      <c r="E79" s="41"/>
      <c r="F79" s="41"/>
      <c r="G79" s="41"/>
      <c r="H79" s="41"/>
      <c r="I79" s="41"/>
      <c r="J79" s="45"/>
    </row>
    <row r="80" spans="1:10">
      <c r="A80" s="89"/>
      <c r="B80" s="13"/>
      <c r="C80" s="41"/>
      <c r="D80" s="41"/>
      <c r="E80" s="41"/>
      <c r="F80" s="41"/>
      <c r="G80" s="41"/>
      <c r="H80" s="41"/>
      <c r="I80" s="41"/>
      <c r="J80" s="45"/>
    </row>
    <row r="81" spans="1:10">
      <c r="A81" s="89"/>
      <c r="B81" s="41"/>
      <c r="C81" s="41"/>
      <c r="D81" s="41"/>
      <c r="E81" s="41"/>
      <c r="F81" s="41"/>
      <c r="G81" s="41"/>
      <c r="H81" s="41"/>
      <c r="I81" s="41"/>
      <c r="J81" s="45"/>
    </row>
    <row r="82" spans="1:10">
      <c r="A82" s="89"/>
      <c r="B82" s="41"/>
      <c r="C82" s="41"/>
      <c r="D82" s="41"/>
      <c r="E82" s="41"/>
      <c r="F82" s="41"/>
      <c r="G82" s="41"/>
      <c r="H82" s="41"/>
      <c r="I82" s="41"/>
      <c r="J82" s="45"/>
    </row>
    <row r="83" spans="1:10">
      <c r="A83" s="89"/>
      <c r="B83" s="41"/>
      <c r="C83" s="41"/>
      <c r="D83" s="41"/>
      <c r="E83" s="41"/>
      <c r="F83" s="41"/>
      <c r="G83" s="41"/>
      <c r="H83" s="41"/>
      <c r="I83" s="41"/>
      <c r="J83" s="45"/>
    </row>
    <row r="84" spans="1:10">
      <c r="A84" s="89"/>
      <c r="B84" s="41"/>
      <c r="C84" s="41"/>
      <c r="D84" s="41"/>
      <c r="E84" s="41"/>
      <c r="F84" s="41"/>
      <c r="G84" s="41"/>
      <c r="H84" s="41"/>
      <c r="I84" s="41"/>
      <c r="J84" s="45"/>
    </row>
    <row r="85" spans="1:10">
      <c r="A85" s="89"/>
      <c r="B85" s="41"/>
      <c r="C85" s="41"/>
      <c r="D85" s="41"/>
      <c r="E85" s="41"/>
      <c r="F85" s="41"/>
      <c r="G85" s="41"/>
      <c r="H85" s="41"/>
      <c r="I85" s="41"/>
      <c r="J85" s="45"/>
    </row>
    <row r="86" spans="1:10">
      <c r="A86" s="89"/>
      <c r="B86" s="41"/>
      <c r="C86" s="41"/>
      <c r="D86" s="41"/>
      <c r="E86" s="41"/>
      <c r="F86" s="41"/>
      <c r="G86" s="41"/>
      <c r="H86" s="41"/>
      <c r="I86" s="41"/>
      <c r="J86" s="45"/>
    </row>
    <row r="87" spans="1:10">
      <c r="A87" s="89"/>
      <c r="B87" s="41"/>
      <c r="C87" s="41"/>
      <c r="D87" s="41"/>
      <c r="E87" s="41"/>
      <c r="F87" s="41"/>
      <c r="G87" s="41"/>
      <c r="H87" s="41"/>
      <c r="I87" s="41"/>
      <c r="J87" s="45"/>
    </row>
    <row r="88" spans="1:10">
      <c r="A88" s="89"/>
      <c r="B88" s="41"/>
      <c r="C88" s="41"/>
      <c r="D88" s="41"/>
      <c r="E88" s="41"/>
      <c r="F88" s="41"/>
      <c r="G88" s="41"/>
      <c r="H88" s="41"/>
      <c r="I88" s="41"/>
      <c r="J88" s="45"/>
    </row>
    <row r="89" spans="1:10">
      <c r="A89" s="89"/>
      <c r="B89" s="41"/>
      <c r="C89" s="41"/>
      <c r="D89" s="41"/>
      <c r="E89" s="41"/>
      <c r="F89" s="41"/>
      <c r="G89" s="41"/>
      <c r="H89" s="41"/>
      <c r="I89" s="41"/>
      <c r="J89" s="45"/>
    </row>
    <row r="90" spans="1:10">
      <c r="A90" s="89"/>
      <c r="B90" s="41"/>
      <c r="C90" s="41"/>
      <c r="D90" s="41"/>
      <c r="E90" s="41"/>
      <c r="F90" s="41"/>
      <c r="G90" s="41"/>
      <c r="H90" s="41"/>
      <c r="I90" s="41"/>
      <c r="J90" s="45"/>
    </row>
    <row r="91" spans="1:10">
      <c r="A91" s="89"/>
      <c r="B91" s="41"/>
      <c r="C91" s="41"/>
      <c r="D91" s="41"/>
      <c r="E91" s="41"/>
      <c r="F91" s="41"/>
      <c r="G91" s="41"/>
      <c r="H91" s="41"/>
      <c r="I91" s="41"/>
      <c r="J91" s="45"/>
    </row>
    <row r="92" spans="1:10">
      <c r="A92" s="89"/>
      <c r="B92" s="41"/>
      <c r="C92" s="41"/>
      <c r="D92" s="41"/>
      <c r="E92" s="41"/>
      <c r="F92" s="41"/>
      <c r="G92" s="41"/>
      <c r="H92" s="41"/>
      <c r="I92" s="41"/>
      <c r="J92" s="45"/>
    </row>
    <row r="93" spans="1:10" ht="6.6" customHeight="1">
      <c r="A93" s="89"/>
      <c r="B93" s="13"/>
      <c r="C93" s="13"/>
      <c r="D93" s="41"/>
      <c r="E93" s="41"/>
      <c r="F93" s="41"/>
      <c r="G93" s="41"/>
      <c r="H93" s="41"/>
      <c r="I93" s="41"/>
      <c r="J93" s="45"/>
    </row>
    <row r="94" spans="1:10">
      <c r="A94" s="89"/>
      <c r="B94" s="42" t="s">
        <v>1</v>
      </c>
      <c r="C94" s="41"/>
      <c r="D94" s="41"/>
      <c r="E94" s="41"/>
      <c r="F94" s="41"/>
      <c r="G94" s="41"/>
      <c r="H94" s="41"/>
      <c r="I94" s="41"/>
      <c r="J94" s="45"/>
    </row>
    <row r="95" spans="1:10">
      <c r="A95" s="89"/>
      <c r="B95" s="41"/>
      <c r="C95" s="41"/>
      <c r="D95" s="41"/>
      <c r="E95" s="41"/>
      <c r="F95" s="41"/>
      <c r="G95" s="41"/>
      <c r="H95" s="41"/>
      <c r="I95" s="41"/>
      <c r="J95" s="45"/>
    </row>
    <row r="96" spans="1:10">
      <c r="A96" s="89"/>
      <c r="B96" s="41"/>
      <c r="C96" s="41"/>
      <c r="D96" s="41"/>
      <c r="E96" s="41"/>
      <c r="F96" s="41"/>
      <c r="G96" s="41"/>
      <c r="H96" s="41"/>
      <c r="I96" s="41"/>
      <c r="J96" s="45"/>
    </row>
    <row r="97" spans="1:10">
      <c r="A97" s="89"/>
      <c r="B97" s="41"/>
      <c r="C97" s="41"/>
      <c r="D97" s="41"/>
      <c r="E97" s="41"/>
      <c r="F97" s="41"/>
      <c r="G97" s="41"/>
      <c r="H97" s="41"/>
      <c r="I97" s="41"/>
      <c r="J97" s="45"/>
    </row>
    <row r="98" spans="1:10">
      <c r="A98" s="89"/>
      <c r="B98" s="41"/>
      <c r="C98" s="41"/>
      <c r="D98" s="41"/>
      <c r="E98" s="41"/>
      <c r="F98" s="41"/>
      <c r="G98" s="41"/>
      <c r="H98" s="41"/>
      <c r="I98" s="41"/>
      <c r="J98" s="45"/>
    </row>
    <row r="99" spans="1:10">
      <c r="A99" s="89"/>
      <c r="B99" s="41"/>
      <c r="C99" s="41"/>
      <c r="D99" s="41"/>
      <c r="E99" s="41"/>
      <c r="F99" s="41"/>
      <c r="G99" s="41"/>
      <c r="H99" s="41"/>
      <c r="I99" s="41"/>
      <c r="J99" s="45"/>
    </row>
    <row r="100" spans="1:10">
      <c r="A100" s="89"/>
      <c r="B100" s="41"/>
      <c r="C100" s="41"/>
      <c r="D100" s="41"/>
      <c r="E100" s="41"/>
      <c r="F100" s="41"/>
      <c r="G100" s="41"/>
      <c r="H100" s="41"/>
      <c r="I100" s="41"/>
      <c r="J100" s="45"/>
    </row>
    <row r="101" spans="1:10">
      <c r="A101" s="89"/>
      <c r="B101" s="41"/>
      <c r="C101" s="41"/>
      <c r="D101" s="41"/>
      <c r="E101" s="41"/>
      <c r="F101" s="41"/>
      <c r="G101" s="41"/>
      <c r="H101" s="41"/>
      <c r="I101" s="41"/>
      <c r="J101" s="45"/>
    </row>
    <row r="102" spans="1:10">
      <c r="A102" s="89"/>
      <c r="B102" s="41"/>
      <c r="C102" s="41"/>
      <c r="D102" s="41"/>
      <c r="E102" s="41"/>
      <c r="F102" s="41"/>
      <c r="G102" s="41"/>
      <c r="H102" s="41"/>
      <c r="I102" s="41"/>
      <c r="J102" s="45"/>
    </row>
    <row r="103" spans="1:10">
      <c r="A103" s="89"/>
      <c r="B103" s="41"/>
      <c r="C103" s="41"/>
      <c r="D103" s="41"/>
      <c r="E103" s="41"/>
      <c r="F103" s="41"/>
      <c r="G103" s="41"/>
      <c r="H103" s="41"/>
      <c r="I103" s="41"/>
      <c r="J103" s="45"/>
    </row>
    <row r="104" spans="1:10">
      <c r="A104" s="89"/>
      <c r="B104" s="41"/>
      <c r="C104" s="41"/>
      <c r="D104" s="41"/>
      <c r="E104" s="41"/>
      <c r="F104" s="41"/>
      <c r="G104" s="41"/>
      <c r="H104" s="41"/>
      <c r="I104" s="41"/>
      <c r="J104" s="45"/>
    </row>
    <row r="105" spans="1:10">
      <c r="A105" s="89"/>
      <c r="B105" s="41"/>
      <c r="C105" s="41"/>
      <c r="D105" s="41"/>
      <c r="E105" s="41"/>
      <c r="F105" s="41"/>
      <c r="G105" s="41"/>
      <c r="H105" s="41"/>
      <c r="I105" s="41"/>
      <c r="J105" s="45"/>
    </row>
    <row r="106" spans="1:10">
      <c r="A106" s="89"/>
      <c r="B106" s="41"/>
      <c r="C106" s="41"/>
      <c r="D106" s="41"/>
      <c r="E106" s="41"/>
      <c r="F106" s="41"/>
      <c r="G106" s="41"/>
      <c r="H106" s="41"/>
      <c r="I106" s="41"/>
      <c r="J106" s="45"/>
    </row>
    <row r="107" spans="1:10">
      <c r="A107" s="89"/>
      <c r="B107" s="41"/>
      <c r="C107" s="41"/>
      <c r="D107" s="41"/>
      <c r="E107" s="41"/>
      <c r="F107" s="41"/>
      <c r="G107" s="41"/>
      <c r="H107" s="41"/>
      <c r="I107" s="41"/>
      <c r="J107" s="45"/>
    </row>
    <row r="108" spans="1:10">
      <c r="A108" s="89"/>
      <c r="B108" s="41"/>
      <c r="C108" s="41"/>
      <c r="D108" s="41"/>
      <c r="E108" s="41"/>
      <c r="F108" s="41"/>
      <c r="G108" s="41"/>
      <c r="H108" s="41"/>
      <c r="I108" s="41"/>
      <c r="J108" s="45"/>
    </row>
    <row r="109" spans="1:10" ht="19.149999999999999" customHeight="1" thickBot="1">
      <c r="A109" s="126"/>
      <c r="B109" s="81"/>
      <c r="C109" s="81"/>
      <c r="D109" s="81"/>
      <c r="E109" s="81"/>
      <c r="F109" s="81"/>
      <c r="G109" s="81"/>
      <c r="H109" s="81"/>
      <c r="I109" s="81"/>
      <c r="J109" s="86"/>
    </row>
    <row r="110" spans="1:10" ht="7.9" customHeight="1"/>
  </sheetData>
  <sheetProtection password="89E8" sheet="1" objects="1" scenarios="1" selectLockedCells="1"/>
  <mergeCells count="25">
    <mergeCell ref="B61:I64"/>
    <mergeCell ref="A2:J2"/>
    <mergeCell ref="B3:H3"/>
    <mergeCell ref="I3:J3"/>
    <mergeCell ref="B4:E4"/>
    <mergeCell ref="G4:J4"/>
    <mergeCell ref="I5:I6"/>
    <mergeCell ref="C6:D6"/>
    <mergeCell ref="B5:B6"/>
    <mergeCell ref="C5:D5"/>
    <mergeCell ref="E5:E6"/>
    <mergeCell ref="G5:G6"/>
    <mergeCell ref="B21:D21"/>
    <mergeCell ref="G57:G58"/>
    <mergeCell ref="C57:D57"/>
    <mergeCell ref="E57:E58"/>
    <mergeCell ref="I57:I58"/>
    <mergeCell ref="C58:D58"/>
    <mergeCell ref="B9:I14"/>
    <mergeCell ref="A54:J54"/>
    <mergeCell ref="B55:H55"/>
    <mergeCell ref="I55:J55"/>
    <mergeCell ref="B56:E56"/>
    <mergeCell ref="G56:J56"/>
    <mergeCell ref="B57:B58"/>
  </mergeCells>
  <phoneticPr fontId="3"/>
  <conditionalFormatting sqref="G28">
    <cfRule type="cellIs" dxfId="5" priority="3" stopIfTrue="1" operator="greaterThan">
      <formula>0.05</formula>
    </cfRule>
  </conditionalFormatting>
  <conditionalFormatting sqref="H77 G76">
    <cfRule type="cellIs" dxfId="4" priority="2" stopIfTrue="1" operator="greaterThan">
      <formula>0.05</formula>
    </cfRule>
  </conditionalFormatting>
  <conditionalFormatting sqref="G75">
    <cfRule type="cellIs" dxfId="3" priority="1" stopIfTrue="1" operator="greaterThan">
      <formula>0.05</formula>
    </cfRule>
  </conditionalFormatting>
  <pageMargins left="0.78740157480314965" right="0.51181102362204722" top="0.78740157480314965" bottom="0.39370078740157483" header="0.19685039370078741" footer="0.19685039370078741"/>
  <pageSetup paperSize="9" orientation="portrait" r:id="rId1"/>
  <rowBreaks count="2" manualBreakCount="2">
    <brk id="52" max="16383" man="1"/>
    <brk id="1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52"/>
  <sheetViews>
    <sheetView view="pageBreakPreview" zoomScaleNormal="100" zoomScaleSheetLayoutView="100" zoomScalePageLayoutView="115" workbookViewId="0">
      <selection activeCell="C5" sqref="C5:D5"/>
    </sheetView>
  </sheetViews>
  <sheetFormatPr defaultRowHeight="13.5"/>
  <cols>
    <col min="1" max="1" width="10.375" style="10" customWidth="1"/>
    <col min="2" max="3" width="9.125" style="10" customWidth="1"/>
    <col min="4" max="4" width="11.75" style="10" customWidth="1"/>
    <col min="5" max="5" width="8.125" style="10" customWidth="1"/>
    <col min="6" max="7" width="8.5" style="10" customWidth="1"/>
    <col min="8" max="8" width="8.875" style="10" customWidth="1"/>
    <col min="9" max="9" width="8.125" style="10" customWidth="1"/>
    <col min="10" max="10" width="6.5" style="10" customWidth="1"/>
    <col min="11" max="11" width="5.625" style="10" customWidth="1"/>
    <col min="12" max="16384" width="9" style="10"/>
  </cols>
  <sheetData>
    <row r="1" spans="1:19" s="30" customFormat="1" ht="15" customHeight="1" thickBot="1"/>
    <row r="2" spans="1:19" s="30" customFormat="1" ht="19.5" customHeight="1" thickBot="1">
      <c r="A2" s="470" t="str">
        <f>+表紙!A2</f>
        <v>業務用厨房熱機器等性能測定結果　【電気機器】</v>
      </c>
      <c r="B2" s="471"/>
      <c r="C2" s="471"/>
      <c r="D2" s="471"/>
      <c r="E2" s="471"/>
      <c r="F2" s="471"/>
      <c r="G2" s="471"/>
      <c r="H2" s="471"/>
      <c r="I2" s="471"/>
      <c r="J2" s="472"/>
    </row>
    <row r="3" spans="1:19" s="30" customFormat="1" ht="28.5" customHeight="1" thickTop="1">
      <c r="A3" s="31" t="s">
        <v>327</v>
      </c>
      <c r="B3" s="537" t="s">
        <v>202</v>
      </c>
      <c r="C3" s="555"/>
      <c r="D3" s="555"/>
      <c r="E3" s="555"/>
      <c r="F3" s="555"/>
      <c r="G3" s="555"/>
      <c r="H3" s="555"/>
      <c r="I3" s="556" t="str">
        <f>+表紙!H12</f>
        <v>選択して下さい</v>
      </c>
      <c r="J3" s="557"/>
    </row>
    <row r="4" spans="1:19" s="30" customFormat="1" ht="20.100000000000001" customHeight="1" thickBot="1">
      <c r="A4" s="14" t="s">
        <v>2</v>
      </c>
      <c r="B4" s="558" t="str">
        <f>IF(+表紙!$B$6&lt;&gt;"",+表紙!$B$6,"")</f>
        <v/>
      </c>
      <c r="C4" s="540"/>
      <c r="D4" s="541"/>
      <c r="E4" s="542"/>
      <c r="F4" s="32" t="s">
        <v>3</v>
      </c>
      <c r="G4" s="558" t="str">
        <f>IF(+表紙!$G$5&lt;&gt;"",+表紙!$G$5,"")</f>
        <v/>
      </c>
      <c r="H4" s="540"/>
      <c r="I4" s="541"/>
      <c r="J4" s="559"/>
    </row>
    <row r="5" spans="1:19" s="30" customFormat="1" ht="14.25" customHeight="1">
      <c r="A5" s="108" t="s">
        <v>35</v>
      </c>
      <c r="B5" s="553" t="s">
        <v>36</v>
      </c>
      <c r="C5" s="560"/>
      <c r="D5" s="560"/>
      <c r="E5" s="405" t="s">
        <v>37</v>
      </c>
      <c r="F5" s="2"/>
      <c r="G5" s="553" t="s">
        <v>51</v>
      </c>
      <c r="H5" s="2"/>
      <c r="I5" s="405" t="s">
        <v>23</v>
      </c>
      <c r="J5" s="3"/>
    </row>
    <row r="6" spans="1:19" s="30" customFormat="1" ht="14.25" customHeight="1" thickBot="1">
      <c r="A6" s="14" t="s">
        <v>38</v>
      </c>
      <c r="B6" s="554"/>
      <c r="C6" s="549"/>
      <c r="D6" s="549"/>
      <c r="E6" s="488"/>
      <c r="F6" s="4"/>
      <c r="G6" s="554"/>
      <c r="H6" s="4"/>
      <c r="I6" s="488"/>
      <c r="J6" s="5"/>
    </row>
    <row r="7" spans="1:19" s="30" customFormat="1" ht="15" customHeight="1">
      <c r="A7" s="129"/>
      <c r="B7" s="41"/>
      <c r="C7" s="41"/>
      <c r="D7" s="41"/>
      <c r="E7" s="41"/>
      <c r="F7" s="41"/>
      <c r="G7" s="41"/>
      <c r="H7" s="41"/>
      <c r="I7" s="41"/>
      <c r="J7" s="45"/>
    </row>
    <row r="8" spans="1:19" ht="22.5" customHeight="1">
      <c r="A8" s="89"/>
      <c r="B8" s="37" t="s">
        <v>66</v>
      </c>
      <c r="C8" s="41"/>
      <c r="D8" s="41"/>
      <c r="E8" s="41"/>
      <c r="F8" s="41"/>
      <c r="G8" s="41"/>
      <c r="H8" s="41"/>
      <c r="I8" s="41"/>
      <c r="J8" s="45"/>
    </row>
    <row r="9" spans="1:19" s="30" customFormat="1" ht="15" customHeight="1">
      <c r="A9" s="44"/>
      <c r="B9" s="550" t="s">
        <v>277</v>
      </c>
      <c r="C9" s="550"/>
      <c r="D9" s="550"/>
      <c r="E9" s="550"/>
      <c r="F9" s="550"/>
      <c r="G9" s="550"/>
      <c r="H9" s="550"/>
      <c r="I9" s="550"/>
      <c r="J9" s="45"/>
      <c r="L9" s="42"/>
      <c r="M9" s="340"/>
    </row>
    <row r="10" spans="1:19" s="30" customFormat="1" ht="15" customHeight="1">
      <c r="A10" s="44"/>
      <c r="B10" s="550"/>
      <c r="C10" s="550"/>
      <c r="D10" s="550"/>
      <c r="E10" s="550"/>
      <c r="F10" s="550"/>
      <c r="G10" s="550"/>
      <c r="H10" s="550"/>
      <c r="I10" s="550"/>
      <c r="J10" s="45"/>
      <c r="L10" s="42"/>
      <c r="M10" s="342"/>
    </row>
    <row r="11" spans="1:19" s="30" customFormat="1" ht="15" customHeight="1">
      <c r="A11" s="44"/>
      <c r="B11" s="550"/>
      <c r="C11" s="550"/>
      <c r="D11" s="550"/>
      <c r="E11" s="550"/>
      <c r="F11" s="550"/>
      <c r="G11" s="550"/>
      <c r="H11" s="550"/>
      <c r="I11" s="550"/>
      <c r="J11" s="45"/>
      <c r="L11" s="42"/>
      <c r="M11" s="342"/>
    </row>
    <row r="12" spans="1:19" ht="15" customHeight="1">
      <c r="A12" s="89"/>
      <c r="B12" s="550"/>
      <c r="C12" s="550"/>
      <c r="D12" s="550"/>
      <c r="E12" s="550"/>
      <c r="F12" s="550"/>
      <c r="G12" s="550"/>
      <c r="H12" s="550"/>
      <c r="I12" s="550"/>
      <c r="J12" s="45"/>
      <c r="L12" s="42"/>
      <c r="M12" s="342"/>
      <c r="N12" s="342"/>
      <c r="O12" s="342"/>
      <c r="P12" s="342"/>
      <c r="Q12" s="342"/>
      <c r="R12" s="342"/>
      <c r="S12" s="342"/>
    </row>
    <row r="13" spans="1:19" s="30" customFormat="1" ht="15" customHeight="1">
      <c r="A13" s="44"/>
      <c r="B13" s="41"/>
      <c r="C13" s="131"/>
      <c r="D13" s="41"/>
      <c r="E13" s="41"/>
      <c r="F13" s="41"/>
      <c r="G13" s="41"/>
      <c r="H13" s="41"/>
      <c r="I13" s="41"/>
      <c r="J13" s="45"/>
      <c r="M13" s="342"/>
      <c r="N13" s="342"/>
      <c r="O13" s="342"/>
      <c r="P13" s="342"/>
      <c r="Q13" s="342"/>
      <c r="R13" s="342"/>
      <c r="S13" s="342"/>
    </row>
    <row r="14" spans="1:19" s="30" customFormat="1" ht="8.4499999999999993" customHeight="1">
      <c r="A14" s="44"/>
      <c r="B14" s="41"/>
      <c r="C14" s="131"/>
      <c r="D14" s="41"/>
      <c r="E14" s="41"/>
      <c r="F14" s="41"/>
      <c r="G14" s="41"/>
      <c r="H14" s="41"/>
      <c r="I14" s="41"/>
      <c r="J14" s="45"/>
      <c r="M14" s="342"/>
      <c r="N14" s="342"/>
      <c r="O14" s="342"/>
      <c r="P14" s="342"/>
      <c r="Q14" s="342"/>
      <c r="R14" s="342"/>
      <c r="S14" s="342"/>
    </row>
    <row r="15" spans="1:19" s="30" customFormat="1" ht="15" customHeight="1">
      <c r="A15" s="44"/>
      <c r="B15" s="41"/>
      <c r="C15" s="41"/>
      <c r="D15" s="41"/>
      <c r="E15" s="41"/>
      <c r="F15" s="339" t="s">
        <v>319</v>
      </c>
      <c r="G15" s="339" t="s">
        <v>320</v>
      </c>
      <c r="H15" s="41"/>
      <c r="I15" s="41"/>
      <c r="J15" s="45"/>
      <c r="M15" s="342"/>
      <c r="N15" s="342"/>
      <c r="O15" s="342"/>
      <c r="P15" s="342"/>
      <c r="Q15" s="342"/>
      <c r="R15" s="342"/>
      <c r="S15" s="342"/>
    </row>
    <row r="16" spans="1:19" s="30" customFormat="1" ht="18.75" customHeight="1">
      <c r="A16" s="44"/>
      <c r="B16" s="132" t="s">
        <v>278</v>
      </c>
      <c r="C16" s="132"/>
      <c r="D16" s="133"/>
      <c r="E16" s="134" t="s">
        <v>91</v>
      </c>
      <c r="F16" s="8"/>
      <c r="G16" s="8"/>
      <c r="H16" s="66" t="s">
        <v>131</v>
      </c>
      <c r="I16" s="63" t="s">
        <v>86</v>
      </c>
      <c r="J16" s="135"/>
      <c r="M16" s="342"/>
      <c r="N16" s="342"/>
      <c r="O16" s="342"/>
      <c r="P16" s="342"/>
      <c r="Q16" s="342"/>
      <c r="R16" s="342"/>
      <c r="S16" s="342"/>
    </row>
    <row r="17" spans="1:19" s="30" customFormat="1" ht="17.25" customHeight="1">
      <c r="A17" s="44"/>
      <c r="B17" s="46" t="s">
        <v>96</v>
      </c>
      <c r="C17" s="41"/>
      <c r="D17" s="116"/>
      <c r="E17" s="77" t="s">
        <v>90</v>
      </c>
      <c r="F17" s="8"/>
      <c r="G17" s="361"/>
      <c r="H17" s="66" t="s">
        <v>5</v>
      </c>
      <c r="I17" s="63" t="s">
        <v>86</v>
      </c>
      <c r="J17" s="135"/>
      <c r="M17" s="342"/>
      <c r="N17" s="342"/>
      <c r="O17" s="342"/>
      <c r="P17" s="342"/>
      <c r="Q17" s="342"/>
      <c r="R17" s="342"/>
      <c r="S17" s="342"/>
    </row>
    <row r="18" spans="1:19" s="30" customFormat="1" ht="17.25" customHeight="1">
      <c r="A18" s="44"/>
      <c r="B18" s="41" t="s">
        <v>109</v>
      </c>
      <c r="C18" s="41"/>
      <c r="D18" s="116"/>
      <c r="E18" s="136" t="s">
        <v>73</v>
      </c>
      <c r="F18" s="7"/>
      <c r="G18" s="7"/>
      <c r="H18" s="66" t="s">
        <v>4</v>
      </c>
      <c r="I18" s="63" t="s">
        <v>84</v>
      </c>
      <c r="J18" s="135"/>
      <c r="M18" s="342"/>
      <c r="N18" s="342"/>
      <c r="O18" s="342"/>
      <c r="P18" s="342"/>
      <c r="Q18" s="342"/>
      <c r="R18" s="342"/>
      <c r="S18" s="342"/>
    </row>
    <row r="19" spans="1:19" s="30" customFormat="1" ht="7.5" customHeight="1" thickBot="1">
      <c r="A19" s="44"/>
      <c r="B19" s="41"/>
      <c r="C19" s="131"/>
      <c r="D19" s="41"/>
      <c r="E19" s="41"/>
      <c r="F19" s="41"/>
      <c r="G19" s="41"/>
      <c r="H19" s="66"/>
      <c r="I19" s="66"/>
      <c r="J19" s="45"/>
      <c r="M19" s="342"/>
      <c r="N19" s="342"/>
      <c r="O19" s="342"/>
      <c r="P19" s="342"/>
      <c r="Q19" s="342"/>
      <c r="R19" s="342"/>
      <c r="S19" s="342"/>
    </row>
    <row r="20" spans="1:19" s="30" customFormat="1" ht="17.25" customHeight="1" thickBot="1">
      <c r="A20" s="44"/>
      <c r="B20" s="16" t="s">
        <v>100</v>
      </c>
      <c r="C20" s="344"/>
      <c r="D20" s="16"/>
      <c r="E20" s="115" t="s">
        <v>151</v>
      </c>
      <c r="F20" s="137" t="str">
        <f>IF(COUNTBLANK(F16:F18)=0,F16*60/(F17*(95-F18)),"")</f>
        <v/>
      </c>
      <c r="G20" s="137" t="str">
        <f>IF(COUNTBLANK(G16:G18)=0,G16*60/(G17*(95-G18)),"")</f>
        <v/>
      </c>
      <c r="H20" s="73" t="s">
        <v>132</v>
      </c>
      <c r="I20" s="63" t="s">
        <v>86</v>
      </c>
      <c r="J20" s="135"/>
      <c r="M20" s="342"/>
      <c r="N20" s="342"/>
      <c r="O20" s="342"/>
      <c r="P20" s="342"/>
      <c r="Q20" s="342"/>
      <c r="R20" s="342"/>
      <c r="S20" s="342"/>
    </row>
    <row r="21" spans="1:19" s="30" customFormat="1" ht="7.5" customHeight="1" thickBot="1">
      <c r="A21" s="44"/>
      <c r="B21" s="41"/>
      <c r="C21" s="131"/>
      <c r="D21" s="41"/>
      <c r="E21" s="41"/>
      <c r="F21" s="41"/>
      <c r="G21" s="41"/>
      <c r="H21" s="66"/>
      <c r="I21" s="66"/>
      <c r="J21" s="45"/>
      <c r="M21" s="342"/>
      <c r="N21" s="342"/>
      <c r="O21" s="342"/>
      <c r="P21" s="342"/>
      <c r="Q21" s="342"/>
      <c r="R21" s="342"/>
      <c r="S21" s="342"/>
    </row>
    <row r="22" spans="1:19" s="30" customFormat="1" ht="30" customHeight="1" thickBot="1">
      <c r="A22" s="44"/>
      <c r="B22" s="41"/>
      <c r="C22" s="344"/>
      <c r="D22" s="344"/>
      <c r="E22" s="41"/>
      <c r="F22" s="138" t="s">
        <v>141</v>
      </c>
      <c r="G22" s="139" t="str">
        <f>IF(COUNTBLANK(F20:G20)=0,(F20+G20)/2,"")</f>
        <v/>
      </c>
      <c r="H22" s="73" t="s">
        <v>132</v>
      </c>
      <c r="I22" s="63" t="s">
        <v>86</v>
      </c>
      <c r="J22" s="140"/>
      <c r="M22" s="342"/>
      <c r="N22" s="342"/>
      <c r="O22" s="342"/>
      <c r="P22" s="342"/>
      <c r="Q22" s="342"/>
      <c r="R22" s="342"/>
      <c r="S22" s="342"/>
    </row>
    <row r="23" spans="1:19" s="30" customFormat="1" ht="7.5" customHeight="1" thickBot="1">
      <c r="A23" s="89"/>
      <c r="B23" s="41"/>
      <c r="C23" s="13"/>
      <c r="D23" s="344"/>
      <c r="E23" s="344"/>
      <c r="F23" s="344"/>
      <c r="G23" s="344"/>
      <c r="H23" s="124"/>
      <c r="I23" s="66"/>
      <c r="J23" s="45"/>
      <c r="M23" s="342"/>
      <c r="N23" s="342"/>
      <c r="O23" s="342"/>
      <c r="P23" s="342"/>
      <c r="Q23" s="342"/>
      <c r="R23" s="342"/>
      <c r="S23" s="342"/>
    </row>
    <row r="24" spans="1:19" s="30" customFormat="1" ht="15" customHeight="1" thickBot="1">
      <c r="A24" s="89"/>
      <c r="B24" s="41"/>
      <c r="C24" s="344"/>
      <c r="D24" s="344"/>
      <c r="E24" s="344"/>
      <c r="F24" s="348" t="s">
        <v>21</v>
      </c>
      <c r="G24" s="125" t="str">
        <f>IF(G22&lt;&gt;"",ABS(F20-G20)/G22,"")</f>
        <v/>
      </c>
      <c r="H24" s="124"/>
      <c r="I24" s="63"/>
      <c r="J24" s="45"/>
      <c r="M24" s="342"/>
      <c r="N24" s="342"/>
      <c r="O24" s="342"/>
      <c r="P24" s="342"/>
      <c r="Q24" s="342"/>
      <c r="R24" s="342"/>
      <c r="S24" s="342"/>
    </row>
    <row r="25" spans="1:19" s="30" customFormat="1" ht="9.6" customHeight="1">
      <c r="A25" s="89"/>
      <c r="B25" s="41"/>
      <c r="C25" s="344"/>
      <c r="D25" s="344"/>
      <c r="E25" s="344"/>
      <c r="F25" s="348"/>
      <c r="G25" s="141"/>
      <c r="H25" s="344"/>
      <c r="I25" s="41"/>
      <c r="J25" s="45"/>
      <c r="M25" s="342"/>
      <c r="N25" s="342"/>
      <c r="O25" s="342"/>
      <c r="P25" s="342"/>
      <c r="Q25" s="342"/>
      <c r="R25" s="342"/>
      <c r="S25" s="342"/>
    </row>
    <row r="26" spans="1:19" ht="15" customHeight="1">
      <c r="A26" s="89"/>
      <c r="B26" s="42" t="s">
        <v>0</v>
      </c>
      <c r="C26" s="344"/>
      <c r="D26" s="344"/>
      <c r="E26" s="344"/>
      <c r="F26" s="344"/>
      <c r="G26" s="344"/>
      <c r="H26" s="344"/>
      <c r="I26" s="344"/>
      <c r="J26" s="45"/>
    </row>
    <row r="27" spans="1:19" ht="15" customHeight="1">
      <c r="A27" s="89"/>
      <c r="B27" s="41"/>
      <c r="C27" s="344"/>
      <c r="D27" s="344"/>
      <c r="E27" s="344"/>
      <c r="F27" s="344"/>
      <c r="G27" s="344"/>
      <c r="H27" s="344"/>
      <c r="I27" s="344"/>
      <c r="J27" s="45"/>
      <c r="S27" s="142"/>
    </row>
    <row r="28" spans="1:19" ht="15" customHeight="1">
      <c r="A28" s="89"/>
      <c r="B28" s="41"/>
      <c r="C28" s="41"/>
      <c r="D28" s="41"/>
      <c r="E28" s="41"/>
      <c r="F28" s="41"/>
      <c r="G28" s="41"/>
      <c r="H28" s="41"/>
      <c r="I28" s="41"/>
      <c r="J28" s="45"/>
    </row>
    <row r="29" spans="1:19" ht="15" customHeight="1">
      <c r="A29" s="89"/>
      <c r="B29" s="41"/>
      <c r="C29" s="41"/>
      <c r="D29" s="41"/>
      <c r="E29" s="41"/>
      <c r="F29" s="41"/>
      <c r="G29" s="41"/>
      <c r="H29" s="41"/>
      <c r="I29" s="41"/>
      <c r="J29" s="45"/>
    </row>
    <row r="30" spans="1:19" ht="15" customHeight="1">
      <c r="A30" s="89"/>
      <c r="B30" s="41"/>
      <c r="C30" s="41"/>
      <c r="D30" s="41"/>
      <c r="E30" s="41"/>
      <c r="F30" s="41"/>
      <c r="G30" s="41"/>
      <c r="H30" s="41"/>
      <c r="I30" s="41"/>
      <c r="J30" s="45"/>
    </row>
    <row r="31" spans="1:19" ht="15" customHeight="1">
      <c r="A31" s="89"/>
      <c r="B31" s="41"/>
      <c r="C31" s="41"/>
      <c r="D31" s="41"/>
      <c r="E31" s="41"/>
      <c r="F31" s="41"/>
      <c r="G31" s="41"/>
      <c r="H31" s="41"/>
      <c r="I31" s="41"/>
      <c r="J31" s="45"/>
    </row>
    <row r="32" spans="1:19" ht="15" customHeight="1">
      <c r="A32" s="89"/>
      <c r="B32" s="41"/>
      <c r="C32" s="41"/>
      <c r="D32" s="41"/>
      <c r="E32" s="41"/>
      <c r="F32" s="41"/>
      <c r="G32" s="41"/>
      <c r="H32" s="41"/>
      <c r="I32" s="41"/>
      <c r="J32" s="45"/>
    </row>
    <row r="33" spans="1:10" ht="15" customHeight="1">
      <c r="A33" s="89"/>
      <c r="B33" s="41"/>
      <c r="C33" s="41"/>
      <c r="D33" s="41"/>
      <c r="E33" s="41"/>
      <c r="F33" s="41"/>
      <c r="G33" s="41"/>
      <c r="H33" s="41"/>
      <c r="I33" s="41"/>
      <c r="J33" s="45"/>
    </row>
    <row r="34" spans="1:10" ht="15" customHeight="1">
      <c r="A34" s="89"/>
      <c r="B34" s="41"/>
      <c r="C34" s="41"/>
      <c r="D34" s="41"/>
      <c r="E34" s="41"/>
      <c r="F34" s="41"/>
      <c r="G34" s="41"/>
      <c r="H34" s="41"/>
      <c r="I34" s="41"/>
      <c r="J34" s="45"/>
    </row>
    <row r="35" spans="1:10" ht="15" customHeight="1">
      <c r="A35" s="89"/>
      <c r="B35" s="41"/>
      <c r="C35" s="41"/>
      <c r="D35" s="41"/>
      <c r="E35" s="41"/>
      <c r="F35" s="41"/>
      <c r="G35" s="41"/>
      <c r="H35" s="41"/>
      <c r="I35" s="41"/>
      <c r="J35" s="45"/>
    </row>
    <row r="36" spans="1:10" ht="15" customHeight="1">
      <c r="A36" s="89"/>
      <c r="B36" s="41"/>
      <c r="C36" s="41"/>
      <c r="D36" s="41"/>
      <c r="E36" s="41"/>
      <c r="F36" s="41"/>
      <c r="G36" s="41"/>
      <c r="H36" s="41"/>
      <c r="I36" s="41"/>
      <c r="J36" s="45"/>
    </row>
    <row r="37" spans="1:10" ht="15" customHeight="1">
      <c r="A37" s="143"/>
      <c r="B37" s="41"/>
      <c r="C37" s="41"/>
      <c r="D37" s="41"/>
      <c r="E37" s="41"/>
      <c r="F37" s="41"/>
      <c r="G37" s="41"/>
      <c r="H37" s="41"/>
      <c r="I37" s="41"/>
      <c r="J37" s="45"/>
    </row>
    <row r="38" spans="1:10" ht="15" customHeight="1">
      <c r="A38" s="89"/>
      <c r="B38" s="41"/>
      <c r="C38" s="41"/>
      <c r="D38" s="41"/>
      <c r="E38" s="41"/>
      <c r="F38" s="41"/>
      <c r="G38" s="41"/>
      <c r="H38" s="41"/>
      <c r="I38" s="41"/>
      <c r="J38" s="45"/>
    </row>
    <row r="39" spans="1:10" ht="18" customHeight="1">
      <c r="A39" s="89"/>
      <c r="B39" s="42" t="s">
        <v>6</v>
      </c>
      <c r="C39" s="41"/>
      <c r="D39" s="78"/>
      <c r="E39" s="41"/>
      <c r="F39" s="41"/>
      <c r="G39" s="41"/>
      <c r="H39" s="41"/>
      <c r="I39" s="41"/>
      <c r="J39" s="45"/>
    </row>
    <row r="40" spans="1:10" ht="15" customHeight="1">
      <c r="A40" s="89"/>
      <c r="B40" s="41"/>
      <c r="C40" s="41"/>
      <c r="D40" s="78"/>
      <c r="E40" s="41"/>
      <c r="F40" s="41"/>
      <c r="G40" s="41"/>
      <c r="H40" s="41"/>
      <c r="I40" s="41"/>
      <c r="J40" s="45"/>
    </row>
    <row r="41" spans="1:10" ht="15" customHeight="1">
      <c r="A41" s="89"/>
      <c r="B41" s="41"/>
      <c r="C41" s="41"/>
      <c r="D41" s="78"/>
      <c r="E41" s="41"/>
      <c r="F41" s="41"/>
      <c r="G41" s="41"/>
      <c r="H41" s="41"/>
      <c r="I41" s="41"/>
      <c r="J41" s="45"/>
    </row>
    <row r="42" spans="1:10" ht="15" customHeight="1">
      <c r="A42" s="89"/>
      <c r="B42" s="41"/>
      <c r="C42" s="41"/>
      <c r="D42" s="78"/>
      <c r="E42" s="41"/>
      <c r="F42" s="41"/>
      <c r="G42" s="41"/>
      <c r="H42" s="41"/>
      <c r="I42" s="41"/>
      <c r="J42" s="45"/>
    </row>
    <row r="43" spans="1:10" ht="15" customHeight="1">
      <c r="A43" s="89"/>
      <c r="B43" s="41"/>
      <c r="C43" s="41"/>
      <c r="D43" s="78"/>
      <c r="E43" s="41"/>
      <c r="F43" s="41"/>
      <c r="G43" s="41"/>
      <c r="H43" s="41"/>
      <c r="I43" s="41"/>
      <c r="J43" s="45"/>
    </row>
    <row r="44" spans="1:10" ht="15" customHeight="1">
      <c r="A44" s="89"/>
      <c r="B44" s="41"/>
      <c r="C44" s="41"/>
      <c r="D44" s="78"/>
      <c r="E44" s="41"/>
      <c r="F44" s="41"/>
      <c r="G44" s="41"/>
      <c r="H44" s="41"/>
      <c r="I44" s="41"/>
      <c r="J44" s="45"/>
    </row>
    <row r="45" spans="1:10" ht="15" customHeight="1">
      <c r="A45" s="89"/>
      <c r="B45" s="41"/>
      <c r="C45" s="41"/>
      <c r="D45" s="78"/>
      <c r="E45" s="41"/>
      <c r="F45" s="41"/>
      <c r="G45" s="41"/>
      <c r="H45" s="41"/>
      <c r="I45" s="41"/>
      <c r="J45" s="45"/>
    </row>
    <row r="46" spans="1:10" ht="15" customHeight="1">
      <c r="A46" s="89"/>
      <c r="B46" s="41"/>
      <c r="C46" s="41"/>
      <c r="D46" s="78"/>
      <c r="E46" s="41"/>
      <c r="F46" s="41"/>
      <c r="G46" s="41"/>
      <c r="H46" s="41"/>
      <c r="I46" s="41"/>
      <c r="J46" s="45"/>
    </row>
    <row r="47" spans="1:10" ht="15" customHeight="1">
      <c r="A47" s="89"/>
      <c r="B47" s="41"/>
      <c r="C47" s="41"/>
      <c r="D47" s="78"/>
      <c r="E47" s="41"/>
      <c r="F47" s="41"/>
      <c r="G47" s="41"/>
      <c r="H47" s="41"/>
      <c r="I47" s="41"/>
      <c r="J47" s="45"/>
    </row>
    <row r="48" spans="1:10" ht="15" customHeight="1">
      <c r="A48" s="89"/>
      <c r="B48" s="41"/>
      <c r="C48" s="41"/>
      <c r="D48" s="78"/>
      <c r="E48" s="41"/>
      <c r="F48" s="41"/>
      <c r="G48" s="41"/>
      <c r="H48" s="41"/>
      <c r="I48" s="41"/>
      <c r="J48" s="45"/>
    </row>
    <row r="49" spans="1:10" ht="15" customHeight="1">
      <c r="A49" s="89"/>
      <c r="B49" s="41"/>
      <c r="C49" s="41"/>
      <c r="D49" s="78"/>
      <c r="E49" s="41"/>
      <c r="F49" s="41"/>
      <c r="G49" s="41"/>
      <c r="H49" s="41"/>
      <c r="I49" s="41"/>
      <c r="J49" s="45"/>
    </row>
    <row r="50" spans="1:10" ht="15" customHeight="1">
      <c r="A50" s="89"/>
      <c r="B50" s="41"/>
      <c r="C50" s="41"/>
      <c r="D50" s="78"/>
      <c r="E50" s="41"/>
      <c r="F50" s="41"/>
      <c r="G50" s="41"/>
      <c r="H50" s="41"/>
      <c r="I50" s="41"/>
      <c r="J50" s="45"/>
    </row>
    <row r="51" spans="1:10" ht="23.45" customHeight="1" thickBot="1">
      <c r="A51" s="126"/>
      <c r="B51" s="144"/>
      <c r="C51" s="144"/>
      <c r="D51" s="144"/>
      <c r="E51" s="144"/>
      <c r="F51" s="144"/>
      <c r="G51" s="144"/>
      <c r="H51" s="144"/>
      <c r="I51" s="144"/>
      <c r="J51" s="145"/>
    </row>
    <row r="52" spans="1:10" ht="8.4499999999999993" customHeight="1"/>
  </sheetData>
  <sheetProtection password="89E8" sheet="1" objects="1" scenarios="1" selectLockedCells="1"/>
  <mergeCells count="12">
    <mergeCell ref="A2:J2"/>
    <mergeCell ref="C6:D6"/>
    <mergeCell ref="B5:B6"/>
    <mergeCell ref="C5:D5"/>
    <mergeCell ref="E5:E6"/>
    <mergeCell ref="G5:G6"/>
    <mergeCell ref="I5:I6"/>
    <mergeCell ref="B9:I12"/>
    <mergeCell ref="B3:H3"/>
    <mergeCell ref="I3:J3"/>
    <mergeCell ref="B4:E4"/>
    <mergeCell ref="G4:J4"/>
  </mergeCells>
  <phoneticPr fontId="3"/>
  <conditionalFormatting sqref="G24">
    <cfRule type="cellIs" dxfId="2" priority="2" stopIfTrue="1" operator="greaterThan">
      <formula>0.1</formula>
    </cfRule>
  </conditionalFormatting>
  <pageMargins left="0.78740157480314965" right="0.51181102362204722" top="0.78740157480314965" bottom="0.39370078740157483"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272"/>
  <sheetViews>
    <sheetView view="pageBreakPreview" zoomScaleNormal="100" zoomScaleSheetLayoutView="100" zoomScalePageLayoutView="235" workbookViewId="0">
      <selection activeCell="C5" sqref="C5:D5"/>
    </sheetView>
  </sheetViews>
  <sheetFormatPr defaultRowHeight="13.5"/>
  <cols>
    <col min="1" max="1" width="10.375" style="10" customWidth="1"/>
    <col min="2" max="2" width="8.625" style="10" customWidth="1"/>
    <col min="3" max="3" width="9.125" style="10" customWidth="1"/>
    <col min="4" max="4" width="12.25" style="10" customWidth="1"/>
    <col min="5" max="7" width="8.25" style="10" customWidth="1"/>
    <col min="8" max="8" width="8.625" style="10" customWidth="1"/>
    <col min="9" max="9" width="8.5" style="10" customWidth="1"/>
    <col min="10" max="10" width="7" style="10" customWidth="1"/>
    <col min="11" max="11" width="5.625" style="10" customWidth="1"/>
    <col min="12" max="16384" width="9" style="10"/>
  </cols>
  <sheetData>
    <row r="1" spans="1:19" ht="15" customHeight="1" thickBot="1">
      <c r="A1" s="129"/>
      <c r="B1" s="146"/>
      <c r="C1" s="146"/>
      <c r="D1" s="146"/>
      <c r="E1" s="146"/>
      <c r="F1" s="146"/>
      <c r="G1" s="146"/>
      <c r="H1" s="146"/>
      <c r="I1" s="146"/>
      <c r="J1" s="81"/>
    </row>
    <row r="2" spans="1:19" s="30" customFormat="1" ht="19.5" customHeight="1" thickBot="1">
      <c r="A2" s="470" t="str">
        <f>+表紙!A2</f>
        <v>業務用厨房熱機器等性能測定結果　【電気機器】</v>
      </c>
      <c r="B2" s="471"/>
      <c r="C2" s="471"/>
      <c r="D2" s="471"/>
      <c r="E2" s="471"/>
      <c r="F2" s="471"/>
      <c r="G2" s="471"/>
      <c r="H2" s="471"/>
      <c r="I2" s="471"/>
      <c r="J2" s="472"/>
    </row>
    <row r="3" spans="1:19" s="30" customFormat="1" ht="28.5" customHeight="1" thickTop="1">
      <c r="A3" s="31" t="s">
        <v>327</v>
      </c>
      <c r="B3" s="537" t="s">
        <v>201</v>
      </c>
      <c r="C3" s="555"/>
      <c r="D3" s="555"/>
      <c r="E3" s="555"/>
      <c r="F3" s="555"/>
      <c r="G3" s="555"/>
      <c r="H3" s="555"/>
      <c r="I3" s="556" t="str">
        <f>+表紙!H12</f>
        <v>選択して下さい</v>
      </c>
      <c r="J3" s="557"/>
    </row>
    <row r="4" spans="1:19" s="30" customFormat="1" ht="20.100000000000001" customHeight="1" thickBot="1">
      <c r="A4" s="14" t="s">
        <v>2</v>
      </c>
      <c r="B4" s="558" t="str">
        <f>IF(+表紙!$B$6&lt;&gt;"",+表紙!$B$6,"")</f>
        <v/>
      </c>
      <c r="C4" s="540"/>
      <c r="D4" s="541"/>
      <c r="E4" s="542"/>
      <c r="F4" s="32" t="s">
        <v>3</v>
      </c>
      <c r="G4" s="558" t="str">
        <f>IF(+表紙!$G$5&lt;&gt;"",+表紙!$G$5,"")</f>
        <v/>
      </c>
      <c r="H4" s="540"/>
      <c r="I4" s="541"/>
      <c r="J4" s="559"/>
      <c r="M4" s="130"/>
      <c r="N4" s="130"/>
      <c r="O4" s="130"/>
      <c r="P4" s="130"/>
      <c r="Q4" s="130"/>
      <c r="R4" s="130"/>
      <c r="S4" s="130"/>
    </row>
    <row r="5" spans="1:19" s="30" customFormat="1" ht="14.25" customHeight="1" thickBot="1">
      <c r="A5" s="547" t="s">
        <v>36</v>
      </c>
      <c r="B5" s="548"/>
      <c r="C5" s="546"/>
      <c r="D5" s="546"/>
      <c r="E5" s="147" t="s">
        <v>37</v>
      </c>
      <c r="F5" s="217"/>
      <c r="G5" s="148" t="s">
        <v>51</v>
      </c>
      <c r="H5" s="217"/>
      <c r="I5" s="147" t="s">
        <v>23</v>
      </c>
      <c r="J5" s="218"/>
      <c r="M5" s="130"/>
      <c r="N5" s="130"/>
      <c r="O5" s="130"/>
      <c r="P5" s="130"/>
      <c r="Q5" s="130"/>
      <c r="R5" s="130"/>
      <c r="S5" s="130"/>
    </row>
    <row r="6" spans="1:19" s="30" customFormat="1" ht="15" customHeight="1">
      <c r="A6" s="33"/>
      <c r="B6" s="34"/>
      <c r="C6" s="34"/>
      <c r="D6" s="34"/>
      <c r="E6" s="34"/>
      <c r="F6" s="34"/>
      <c r="G6" s="34"/>
      <c r="H6" s="34"/>
      <c r="I6" s="34"/>
      <c r="J6" s="35"/>
      <c r="M6" s="130"/>
      <c r="N6" s="130"/>
      <c r="O6" s="130"/>
      <c r="P6" s="130"/>
      <c r="Q6" s="130"/>
      <c r="R6" s="130"/>
      <c r="S6" s="130"/>
    </row>
    <row r="7" spans="1:19" s="30" customFormat="1" ht="17.45" customHeight="1">
      <c r="A7" s="44"/>
      <c r="B7" s="550" t="s">
        <v>279</v>
      </c>
      <c r="C7" s="550"/>
      <c r="D7" s="550"/>
      <c r="E7" s="550"/>
      <c r="F7" s="550"/>
      <c r="G7" s="550"/>
      <c r="H7" s="550"/>
      <c r="I7" s="550"/>
      <c r="J7" s="45"/>
      <c r="M7" s="130"/>
      <c r="N7" s="130"/>
      <c r="O7" s="130"/>
      <c r="P7" s="130"/>
      <c r="Q7" s="130"/>
      <c r="R7" s="130"/>
      <c r="S7" s="130"/>
    </row>
    <row r="8" spans="1:19" s="30" customFormat="1" ht="17.45" customHeight="1">
      <c r="A8" s="44"/>
      <c r="B8" s="550"/>
      <c r="C8" s="550"/>
      <c r="D8" s="550"/>
      <c r="E8" s="550"/>
      <c r="F8" s="550"/>
      <c r="G8" s="550"/>
      <c r="H8" s="550"/>
      <c r="I8" s="550"/>
      <c r="J8" s="45"/>
      <c r="M8" s="130"/>
      <c r="N8" s="130"/>
      <c r="O8" s="130"/>
      <c r="P8" s="130"/>
      <c r="Q8" s="130"/>
      <c r="R8" s="130"/>
      <c r="S8" s="130"/>
    </row>
    <row r="9" spans="1:19" s="30" customFormat="1" ht="17.45" customHeight="1">
      <c r="A9" s="44"/>
      <c r="B9" s="550"/>
      <c r="C9" s="550"/>
      <c r="D9" s="550"/>
      <c r="E9" s="550"/>
      <c r="F9" s="550"/>
      <c r="G9" s="550"/>
      <c r="H9" s="550"/>
      <c r="I9" s="550"/>
      <c r="J9" s="45"/>
      <c r="M9" s="130"/>
      <c r="N9" s="130"/>
      <c r="O9" s="130"/>
      <c r="P9" s="130"/>
      <c r="Q9" s="130"/>
      <c r="R9" s="130"/>
      <c r="S9" s="130"/>
    </row>
    <row r="10" spans="1:19" s="30" customFormat="1" ht="17.45" customHeight="1">
      <c r="A10" s="44"/>
      <c r="B10" s="550"/>
      <c r="C10" s="550"/>
      <c r="D10" s="550"/>
      <c r="E10" s="550"/>
      <c r="F10" s="550"/>
      <c r="G10" s="550"/>
      <c r="H10" s="550"/>
      <c r="I10" s="550"/>
      <c r="J10" s="45"/>
    </row>
    <row r="11" spans="1:19" s="30" customFormat="1" ht="17.45" customHeight="1">
      <c r="A11" s="44"/>
      <c r="B11" s="550"/>
      <c r="C11" s="550"/>
      <c r="D11" s="550"/>
      <c r="E11" s="550"/>
      <c r="F11" s="550"/>
      <c r="G11" s="550"/>
      <c r="H11" s="550"/>
      <c r="I11" s="550"/>
      <c r="J11" s="45"/>
    </row>
    <row r="12" spans="1:19" s="30" customFormat="1" ht="17.45" customHeight="1">
      <c r="A12" s="44"/>
      <c r="B12" s="550"/>
      <c r="C12" s="550"/>
      <c r="D12" s="550"/>
      <c r="E12" s="550"/>
      <c r="F12" s="550"/>
      <c r="G12" s="550"/>
      <c r="H12" s="550"/>
      <c r="I12" s="550"/>
      <c r="J12" s="45"/>
    </row>
    <row r="13" spans="1:19" s="30" customFormat="1" ht="17.45" customHeight="1">
      <c r="A13" s="44"/>
      <c r="B13" s="550"/>
      <c r="C13" s="550"/>
      <c r="D13" s="550"/>
      <c r="E13" s="550"/>
      <c r="F13" s="550"/>
      <c r="G13" s="550"/>
      <c r="H13" s="550"/>
      <c r="I13" s="550"/>
      <c r="J13" s="45"/>
    </row>
    <row r="14" spans="1:19" s="30" customFormat="1" ht="17.45" customHeight="1">
      <c r="A14" s="44"/>
      <c r="B14" s="550"/>
      <c r="C14" s="550"/>
      <c r="D14" s="550"/>
      <c r="E14" s="550"/>
      <c r="F14" s="550"/>
      <c r="G14" s="550"/>
      <c r="H14" s="550"/>
      <c r="I14" s="550"/>
      <c r="J14" s="45"/>
    </row>
    <row r="15" spans="1:19" s="30" customFormat="1" ht="15" customHeight="1">
      <c r="A15" s="44"/>
      <c r="B15" s="41"/>
      <c r="C15" s="342"/>
      <c r="D15" s="342"/>
      <c r="E15" s="342"/>
      <c r="F15" s="342"/>
      <c r="G15" s="342"/>
      <c r="H15" s="342"/>
      <c r="I15" s="342"/>
      <c r="J15" s="45"/>
    </row>
    <row r="16" spans="1:19" s="30" customFormat="1" ht="15" customHeight="1">
      <c r="A16" s="44"/>
      <c r="B16" s="41"/>
      <c r="C16" s="342"/>
      <c r="D16" s="342"/>
      <c r="E16" s="342"/>
      <c r="F16" s="342"/>
      <c r="G16" s="342"/>
      <c r="H16" s="342"/>
      <c r="I16" s="342"/>
      <c r="J16" s="45"/>
    </row>
    <row r="17" spans="1:13" s="30" customFormat="1" ht="15" customHeight="1">
      <c r="A17" s="44"/>
      <c r="B17" s="41"/>
      <c r="C17" s="342"/>
      <c r="D17" s="342"/>
      <c r="E17" s="342"/>
      <c r="F17" s="342"/>
      <c r="G17" s="342"/>
      <c r="H17" s="342"/>
      <c r="I17" s="342"/>
      <c r="J17" s="45"/>
    </row>
    <row r="18" spans="1:13" s="30" customFormat="1" ht="15" customHeight="1">
      <c r="A18" s="44"/>
      <c r="B18" s="41"/>
      <c r="C18" s="342"/>
      <c r="D18" s="342"/>
      <c r="E18" s="342"/>
      <c r="F18" s="342"/>
      <c r="G18" s="342"/>
      <c r="H18" s="342"/>
      <c r="I18" s="342"/>
      <c r="J18" s="45"/>
    </row>
    <row r="19" spans="1:13" s="30" customFormat="1" ht="15" customHeight="1">
      <c r="A19" s="44"/>
      <c r="B19" s="41"/>
      <c r="C19" s="342"/>
      <c r="D19" s="342"/>
      <c r="E19" s="342"/>
      <c r="F19" s="342"/>
      <c r="G19" s="342"/>
      <c r="H19" s="342"/>
      <c r="I19" s="342"/>
      <c r="J19" s="45"/>
    </row>
    <row r="20" spans="1:13" s="30" customFormat="1" ht="15" customHeight="1">
      <c r="A20" s="44"/>
      <c r="B20" s="41"/>
      <c r="C20" s="342"/>
      <c r="D20" s="342"/>
      <c r="E20" s="342"/>
      <c r="F20" s="342"/>
      <c r="G20" s="342"/>
      <c r="H20" s="342"/>
      <c r="I20" s="342"/>
      <c r="J20" s="45"/>
    </row>
    <row r="21" spans="1:13" s="30" customFormat="1" ht="15" customHeight="1">
      <c r="A21" s="44"/>
      <c r="B21" s="41"/>
      <c r="C21" s="342"/>
      <c r="D21" s="342"/>
      <c r="E21" s="342"/>
      <c r="F21" s="342"/>
      <c r="G21" s="342"/>
      <c r="H21" s="342"/>
      <c r="I21" s="342"/>
      <c r="J21" s="45"/>
    </row>
    <row r="22" spans="1:13" s="30" customFormat="1" ht="15" customHeight="1">
      <c r="A22" s="44"/>
      <c r="B22" s="41"/>
      <c r="C22" s="342"/>
      <c r="D22" s="342"/>
      <c r="E22" s="342"/>
      <c r="F22" s="342"/>
      <c r="G22" s="342"/>
      <c r="H22" s="342"/>
      <c r="I22" s="342"/>
      <c r="J22" s="45"/>
    </row>
    <row r="23" spans="1:13" s="30" customFormat="1" ht="15" customHeight="1">
      <c r="A23" s="44"/>
      <c r="B23" s="566"/>
      <c r="C23" s="566"/>
      <c r="D23" s="566"/>
      <c r="E23" s="566"/>
      <c r="F23" s="566"/>
      <c r="G23" s="566"/>
      <c r="H23" s="566"/>
      <c r="I23" s="566"/>
      <c r="J23" s="45"/>
    </row>
    <row r="24" spans="1:13" s="30" customFormat="1" ht="15" customHeight="1">
      <c r="A24" s="44"/>
      <c r="B24" s="344"/>
      <c r="C24" s="43"/>
      <c r="D24" s="344"/>
      <c r="E24" s="344"/>
      <c r="F24" s="344"/>
      <c r="G24" s="344"/>
      <c r="H24" s="344"/>
      <c r="I24" s="344"/>
      <c r="J24" s="45"/>
    </row>
    <row r="25" spans="1:13" s="30" customFormat="1" ht="22.5" customHeight="1">
      <c r="A25" s="44"/>
      <c r="B25" s="37"/>
      <c r="C25" s="41"/>
      <c r="D25" s="78"/>
      <c r="E25" s="78"/>
      <c r="F25" s="93"/>
      <c r="G25" s="70"/>
      <c r="H25" s="78"/>
      <c r="I25" s="78"/>
      <c r="J25" s="45"/>
      <c r="M25" s="149"/>
    </row>
    <row r="26" spans="1:13" s="30" customFormat="1" ht="15" customHeight="1">
      <c r="A26" s="44"/>
      <c r="B26" s="150"/>
      <c r="C26" s="41" t="s">
        <v>158</v>
      </c>
      <c r="D26" s="78"/>
      <c r="E26" s="78"/>
      <c r="F26" s="93"/>
      <c r="G26" s="70"/>
      <c r="H26" s="78"/>
      <c r="I26" s="78"/>
      <c r="J26" s="45"/>
      <c r="M26" s="149"/>
    </row>
    <row r="27" spans="1:13" s="30" customFormat="1" ht="15" customHeight="1">
      <c r="A27" s="44"/>
      <c r="B27" s="41"/>
      <c r="C27" s="575" t="s">
        <v>280</v>
      </c>
      <c r="D27" s="575"/>
      <c r="E27" s="575"/>
      <c r="F27" s="575"/>
      <c r="G27" s="575"/>
      <c r="H27" s="575"/>
      <c r="I27" s="575"/>
      <c r="J27" s="45"/>
      <c r="M27" s="149"/>
    </row>
    <row r="28" spans="1:13" s="30" customFormat="1" ht="15" customHeight="1">
      <c r="A28" s="44"/>
      <c r="B28" s="41"/>
      <c r="C28" s="130"/>
      <c r="D28" s="130"/>
      <c r="E28" s="130"/>
      <c r="F28" s="130"/>
      <c r="G28" s="130"/>
      <c r="H28" s="130"/>
      <c r="I28" s="130"/>
      <c r="J28" s="45"/>
      <c r="M28" s="149"/>
    </row>
    <row r="29" spans="1:13" s="30" customFormat="1" ht="22.5" customHeight="1">
      <c r="A29" s="44"/>
      <c r="B29" s="41"/>
      <c r="C29" s="16" t="s">
        <v>159</v>
      </c>
      <c r="D29" s="151"/>
      <c r="E29" s="151"/>
      <c r="F29" s="41"/>
      <c r="G29" s="48" t="s">
        <v>40</v>
      </c>
      <c r="H29" s="277"/>
      <c r="I29" s="66" t="s">
        <v>126</v>
      </c>
      <c r="J29" s="51" t="s">
        <v>86</v>
      </c>
      <c r="M29" s="149"/>
    </row>
    <row r="30" spans="1:13" s="30" customFormat="1" ht="15" customHeight="1">
      <c r="A30" s="44"/>
      <c r="B30" s="41"/>
      <c r="C30" s="300" t="s">
        <v>281</v>
      </c>
      <c r="D30" s="151"/>
      <c r="E30" s="151"/>
      <c r="F30" s="41"/>
      <c r="G30" s="41"/>
      <c r="H30" s="66"/>
      <c r="I30" s="66"/>
      <c r="J30" s="152"/>
      <c r="M30" s="149"/>
    </row>
    <row r="31" spans="1:13" s="30" customFormat="1" ht="15" customHeight="1">
      <c r="A31" s="44"/>
      <c r="B31" s="41"/>
      <c r="C31" s="153"/>
      <c r="D31" s="153"/>
      <c r="E31" s="153"/>
      <c r="F31" s="41"/>
      <c r="G31" s="41"/>
      <c r="H31" s="66"/>
      <c r="I31" s="66"/>
      <c r="J31" s="152"/>
      <c r="M31" s="149"/>
    </row>
    <row r="32" spans="1:13" s="30" customFormat="1" ht="15" customHeight="1">
      <c r="A32" s="44"/>
      <c r="B32" s="71"/>
      <c r="C32" s="41" t="s">
        <v>149</v>
      </c>
      <c r="D32" s="41"/>
      <c r="E32" s="41"/>
      <c r="F32" s="41"/>
      <c r="G32" s="41"/>
      <c r="H32" s="66"/>
      <c r="I32" s="66"/>
      <c r="J32" s="152"/>
      <c r="M32" s="149"/>
    </row>
    <row r="33" spans="1:22" s="30" customFormat="1" ht="15" customHeight="1">
      <c r="A33" s="44"/>
      <c r="B33" s="71"/>
      <c r="C33" s="41" t="s">
        <v>164</v>
      </c>
      <c r="D33" s="41"/>
      <c r="E33" s="41"/>
      <c r="F33" s="41"/>
      <c r="G33" s="41"/>
      <c r="H33" s="66"/>
      <c r="I33" s="66"/>
      <c r="J33" s="152"/>
      <c r="M33" s="149"/>
    </row>
    <row r="34" spans="1:22" s="30" customFormat="1" ht="22.5" customHeight="1">
      <c r="A34" s="154"/>
      <c r="B34" s="71"/>
      <c r="C34" s="41" t="s">
        <v>156</v>
      </c>
      <c r="D34" s="41"/>
      <c r="E34" s="41"/>
      <c r="F34" s="41"/>
      <c r="G34" s="155" t="s">
        <v>152</v>
      </c>
      <c r="H34" s="278"/>
      <c r="I34" s="156" t="s">
        <v>127</v>
      </c>
      <c r="J34" s="51" t="s">
        <v>87</v>
      </c>
      <c r="M34" s="149"/>
    </row>
    <row r="35" spans="1:22" s="30" customFormat="1" ht="15" customHeight="1">
      <c r="A35" s="44"/>
      <c r="B35" s="47"/>
      <c r="C35" s="41"/>
      <c r="D35" s="16"/>
      <c r="E35" s="348"/>
      <c r="F35" s="96"/>
      <c r="G35" s="96"/>
      <c r="H35" s="156"/>
      <c r="I35" s="63"/>
      <c r="J35" s="152"/>
      <c r="M35" s="149"/>
    </row>
    <row r="36" spans="1:22" s="30" customFormat="1" ht="15" customHeight="1">
      <c r="A36" s="44"/>
      <c r="B36" s="47"/>
      <c r="C36" s="13"/>
      <c r="D36" s="13"/>
      <c r="E36" s="13"/>
      <c r="F36" s="13"/>
      <c r="G36" s="41"/>
      <c r="H36" s="13"/>
      <c r="I36" s="13"/>
      <c r="J36" s="45"/>
      <c r="M36" s="149"/>
    </row>
    <row r="37" spans="1:22" s="30" customFormat="1" ht="15" customHeight="1">
      <c r="A37" s="44"/>
      <c r="B37" s="41"/>
      <c r="C37" s="78"/>
      <c r="D37" s="96"/>
      <c r="E37" s="96"/>
      <c r="F37" s="96"/>
      <c r="G37" s="96"/>
      <c r="H37" s="96"/>
      <c r="I37" s="78"/>
      <c r="J37" s="95"/>
      <c r="K37" s="41"/>
      <c r="L37" s="46"/>
      <c r="M37" s="47"/>
      <c r="N37" s="41"/>
      <c r="O37" s="93"/>
      <c r="P37" s="75"/>
      <c r="Q37" s="78"/>
      <c r="R37" s="56"/>
      <c r="S37" s="41"/>
      <c r="T37" s="41"/>
      <c r="U37" s="41"/>
    </row>
    <row r="38" spans="1:22" s="30" customFormat="1" ht="15" customHeight="1">
      <c r="A38" s="44"/>
      <c r="B38" s="41"/>
      <c r="C38" s="157"/>
      <c r="D38" s="157"/>
      <c r="E38" s="157"/>
      <c r="F38" s="157"/>
      <c r="G38" s="157"/>
      <c r="H38" s="157"/>
      <c r="I38" s="157"/>
      <c r="J38" s="95"/>
      <c r="K38" s="41"/>
      <c r="L38" s="46"/>
      <c r="M38" s="47"/>
      <c r="N38" s="41"/>
      <c r="O38" s="93"/>
      <c r="P38" s="75"/>
      <c r="Q38" s="78"/>
      <c r="R38" s="56"/>
      <c r="S38" s="41"/>
      <c r="T38" s="41"/>
      <c r="U38" s="41"/>
    </row>
    <row r="39" spans="1:22" s="30" customFormat="1" ht="15" customHeight="1">
      <c r="A39" s="44"/>
      <c r="B39" s="130"/>
      <c r="C39" s="157"/>
      <c r="D39" s="157"/>
      <c r="E39" s="157"/>
      <c r="F39" s="157"/>
      <c r="G39" s="157"/>
      <c r="H39" s="157"/>
      <c r="I39" s="157"/>
      <c r="J39" s="95"/>
      <c r="K39" s="41"/>
      <c r="L39" s="46"/>
      <c r="M39" s="47"/>
      <c r="N39" s="41"/>
      <c r="O39" s="93"/>
      <c r="P39" s="75"/>
      <c r="Q39" s="78"/>
      <c r="R39" s="56"/>
      <c r="S39" s="41"/>
      <c r="T39" s="41"/>
      <c r="U39" s="41"/>
    </row>
    <row r="40" spans="1:22" s="30" customFormat="1" ht="15" customHeight="1">
      <c r="A40" s="44"/>
      <c r="B40" s="342"/>
      <c r="C40" s="157"/>
      <c r="D40" s="157"/>
      <c r="E40" s="157"/>
      <c r="F40" s="157"/>
      <c r="G40" s="157"/>
      <c r="H40" s="157"/>
      <c r="I40" s="157"/>
      <c r="J40" s="95"/>
      <c r="K40" s="41"/>
      <c r="L40" s="46"/>
      <c r="M40" s="47"/>
      <c r="N40" s="41"/>
      <c r="O40" s="93"/>
      <c r="P40" s="75"/>
      <c r="Q40" s="78"/>
      <c r="R40" s="56"/>
      <c r="S40" s="41"/>
      <c r="T40" s="41"/>
      <c r="U40" s="41"/>
    </row>
    <row r="41" spans="1:22" s="30" customFormat="1" ht="15" customHeight="1">
      <c r="A41" s="44"/>
      <c r="B41" s="47"/>
      <c r="C41" s="78"/>
      <c r="D41" s="78"/>
      <c r="E41" s="78"/>
      <c r="F41" s="158"/>
      <c r="G41" s="96"/>
      <c r="H41" s="96"/>
      <c r="I41" s="156"/>
      <c r="J41" s="159"/>
      <c r="K41" s="41"/>
      <c r="L41" s="46"/>
      <c r="M41" s="47"/>
      <c r="N41" s="41"/>
      <c r="O41" s="93"/>
      <c r="P41" s="75"/>
      <c r="Q41" s="78"/>
      <c r="R41" s="56"/>
      <c r="S41" s="41"/>
      <c r="T41" s="41"/>
      <c r="U41" s="41"/>
    </row>
    <row r="42" spans="1:22" s="30" customFormat="1" ht="15" customHeight="1">
      <c r="A42" s="44"/>
      <c r="B42" s="47"/>
      <c r="C42" s="78"/>
      <c r="D42" s="160"/>
      <c r="E42" s="78"/>
      <c r="F42" s="158"/>
      <c r="G42" s="96"/>
      <c r="H42" s="96"/>
      <c r="I42" s="156"/>
      <c r="J42" s="159"/>
      <c r="K42" s="41"/>
      <c r="L42" s="46"/>
      <c r="M42" s="47"/>
      <c r="N42" s="41"/>
      <c r="O42" s="93"/>
      <c r="P42" s="75"/>
      <c r="Q42" s="78"/>
      <c r="R42" s="56"/>
      <c r="S42" s="41"/>
      <c r="T42" s="41"/>
      <c r="U42" s="41"/>
    </row>
    <row r="43" spans="1:22" s="30" customFormat="1" ht="15" customHeight="1">
      <c r="A43" s="44"/>
      <c r="B43" s="47"/>
      <c r="C43" s="78"/>
      <c r="D43" s="96"/>
      <c r="E43" s="78"/>
      <c r="F43" s="96"/>
      <c r="G43" s="158"/>
      <c r="H43" s="161"/>
      <c r="I43" s="96"/>
      <c r="J43" s="162"/>
      <c r="K43" s="41"/>
      <c r="L43" s="46"/>
      <c r="M43" s="47"/>
      <c r="N43" s="41"/>
      <c r="O43" s="93"/>
      <c r="P43" s="75"/>
      <c r="Q43" s="78"/>
      <c r="R43" s="56"/>
      <c r="S43" s="41"/>
      <c r="T43" s="41"/>
      <c r="U43" s="41"/>
    </row>
    <row r="44" spans="1:22" s="30" customFormat="1" ht="15" customHeight="1">
      <c r="A44" s="44"/>
      <c r="B44" s="160"/>
      <c r="C44" s="158"/>
      <c r="D44" s="163"/>
      <c r="E44" s="164"/>
      <c r="F44" s="158"/>
      <c r="G44" s="165"/>
      <c r="H44" s="166"/>
      <c r="I44" s="167"/>
      <c r="J44" s="95"/>
      <c r="M44" s="41"/>
      <c r="N44" s="41"/>
      <c r="O44" s="41"/>
      <c r="P44" s="69"/>
      <c r="Q44" s="70"/>
      <c r="R44" s="41"/>
      <c r="S44" s="56"/>
      <c r="T44" s="41"/>
      <c r="U44" s="41"/>
      <c r="V44" s="41"/>
    </row>
    <row r="45" spans="1:22" s="30" customFormat="1" ht="15" customHeight="1">
      <c r="A45" s="44"/>
      <c r="B45" s="160"/>
      <c r="C45" s="158"/>
      <c r="D45" s="163"/>
      <c r="E45" s="164"/>
      <c r="F45" s="158"/>
      <c r="G45" s="165"/>
      <c r="H45" s="132"/>
      <c r="I45" s="168"/>
      <c r="J45" s="45"/>
      <c r="M45" s="41"/>
      <c r="N45" s="41"/>
      <c r="O45" s="41"/>
      <c r="P45" s="69"/>
      <c r="Q45" s="70"/>
      <c r="R45" s="41"/>
      <c r="S45" s="56"/>
      <c r="T45" s="41"/>
      <c r="U45" s="41"/>
      <c r="V45" s="41"/>
    </row>
    <row r="46" spans="1:22" s="30" customFormat="1" ht="15" customHeight="1">
      <c r="A46" s="44"/>
      <c r="B46" s="160"/>
      <c r="C46" s="158"/>
      <c r="D46" s="163"/>
      <c r="E46" s="164"/>
      <c r="F46" s="158"/>
      <c r="G46" s="165"/>
      <c r="H46" s="132"/>
      <c r="I46" s="168"/>
      <c r="J46" s="45"/>
      <c r="M46" s="41"/>
      <c r="N46" s="41"/>
      <c r="O46" s="41"/>
      <c r="P46" s="69"/>
      <c r="Q46" s="70"/>
      <c r="R46" s="41"/>
      <c r="S46" s="56"/>
      <c r="T46" s="41"/>
      <c r="U46" s="41"/>
      <c r="V46" s="41"/>
    </row>
    <row r="47" spans="1:22" s="30" customFormat="1" ht="15" customHeight="1">
      <c r="A47" s="44"/>
      <c r="B47" s="160"/>
      <c r="C47" s="158"/>
      <c r="D47" s="163"/>
      <c r="E47" s="164"/>
      <c r="F47" s="158"/>
      <c r="G47" s="165"/>
      <c r="H47" s="132"/>
      <c r="I47" s="168"/>
      <c r="J47" s="45"/>
      <c r="M47" s="41"/>
      <c r="N47" s="41"/>
      <c r="O47" s="41"/>
      <c r="P47" s="69"/>
      <c r="Q47" s="70"/>
      <c r="R47" s="41"/>
      <c r="S47" s="56"/>
      <c r="T47" s="41"/>
      <c r="U47" s="41"/>
      <c r="V47" s="41"/>
    </row>
    <row r="48" spans="1:22" s="30" customFormat="1" ht="19.899999999999999" customHeight="1" thickBot="1">
      <c r="A48" s="80"/>
      <c r="B48" s="81"/>
      <c r="C48" s="169"/>
      <c r="D48" s="82"/>
      <c r="E48" s="82"/>
      <c r="F48" s="170"/>
      <c r="G48" s="171"/>
      <c r="H48" s="172"/>
      <c r="I48" s="81"/>
      <c r="J48" s="86"/>
      <c r="M48" s="41"/>
      <c r="N48" s="41"/>
      <c r="O48" s="41"/>
      <c r="P48" s="41"/>
      <c r="Q48" s="41"/>
      <c r="R48" s="41"/>
      <c r="S48" s="41"/>
      <c r="T48" s="41"/>
      <c r="U48" s="41"/>
      <c r="V48" s="41"/>
    </row>
    <row r="49" spans="1:22" s="30" customFormat="1" ht="7.9" customHeight="1">
      <c r="A49" s="41"/>
      <c r="B49" s="41"/>
      <c r="C49" s="41"/>
      <c r="D49" s="41"/>
      <c r="E49" s="41"/>
      <c r="F49" s="41"/>
      <c r="G49" s="41"/>
      <c r="H49" s="41"/>
      <c r="I49" s="41"/>
      <c r="J49" s="41"/>
      <c r="M49" s="16"/>
      <c r="N49" s="344"/>
      <c r="O49" s="344"/>
      <c r="P49" s="348"/>
      <c r="Q49" s="173"/>
      <c r="R49" s="174"/>
      <c r="S49" s="41"/>
      <c r="T49" s="41"/>
      <c r="U49" s="41"/>
      <c r="V49" s="41"/>
    </row>
    <row r="50" spans="1:22" s="30" customFormat="1" ht="15" customHeight="1" thickBot="1">
      <c r="A50" s="41"/>
      <c r="B50" s="41"/>
      <c r="C50" s="41"/>
      <c r="D50" s="41"/>
      <c r="E50" s="41"/>
      <c r="F50" s="41"/>
      <c r="G50" s="41"/>
      <c r="H50" s="41"/>
      <c r="I50" s="41"/>
      <c r="J50" s="41"/>
      <c r="M50" s="16"/>
      <c r="N50" s="344"/>
      <c r="O50" s="344"/>
      <c r="P50" s="348"/>
      <c r="Q50" s="173"/>
      <c r="R50" s="174"/>
      <c r="S50" s="41"/>
      <c r="T50" s="41"/>
      <c r="U50" s="41"/>
      <c r="V50" s="41"/>
    </row>
    <row r="51" spans="1:22" s="30" customFormat="1" ht="19.5" customHeight="1" thickBot="1">
      <c r="A51" s="470" t="str">
        <f>+A2</f>
        <v>業務用厨房熱機器等性能測定結果　【電気機器】</v>
      </c>
      <c r="B51" s="471"/>
      <c r="C51" s="471"/>
      <c r="D51" s="471"/>
      <c r="E51" s="471"/>
      <c r="F51" s="471"/>
      <c r="G51" s="471"/>
      <c r="H51" s="471"/>
      <c r="I51" s="471"/>
      <c r="J51" s="472"/>
      <c r="M51" s="16"/>
      <c r="N51" s="344"/>
      <c r="O51" s="344"/>
      <c r="P51" s="348"/>
      <c r="Q51" s="173"/>
      <c r="R51" s="174"/>
      <c r="S51" s="41"/>
      <c r="T51" s="41"/>
      <c r="U51" s="41"/>
      <c r="V51" s="41"/>
    </row>
    <row r="52" spans="1:22" s="30" customFormat="1" ht="28.5" customHeight="1" thickTop="1">
      <c r="A52" s="31" t="s">
        <v>327</v>
      </c>
      <c r="B52" s="537" t="str">
        <f>+B3</f>
        <v>ティルティングパン        （　４．調理能力　）</v>
      </c>
      <c r="C52" s="555"/>
      <c r="D52" s="555"/>
      <c r="E52" s="555"/>
      <c r="F52" s="555"/>
      <c r="G52" s="555"/>
      <c r="H52" s="555"/>
      <c r="I52" s="556" t="str">
        <f>+表紙!H12</f>
        <v>選択して下さい</v>
      </c>
      <c r="J52" s="557"/>
      <c r="M52" s="16"/>
      <c r="N52" s="344"/>
      <c r="O52" s="344"/>
      <c r="P52" s="348"/>
      <c r="Q52" s="173"/>
      <c r="R52" s="174"/>
      <c r="S52" s="41"/>
      <c r="T52" s="41"/>
      <c r="U52" s="41"/>
      <c r="V52" s="41"/>
    </row>
    <row r="53" spans="1:22" s="30" customFormat="1" ht="20.100000000000001" customHeight="1" thickBot="1">
      <c r="A53" s="14" t="s">
        <v>2</v>
      </c>
      <c r="B53" s="558" t="str">
        <f>$B$4</f>
        <v/>
      </c>
      <c r="C53" s="540"/>
      <c r="D53" s="541"/>
      <c r="E53" s="542"/>
      <c r="F53" s="32" t="s">
        <v>3</v>
      </c>
      <c r="G53" s="558" t="str">
        <f>$G$4</f>
        <v/>
      </c>
      <c r="H53" s="540"/>
      <c r="I53" s="541"/>
      <c r="J53" s="559"/>
      <c r="M53" s="41"/>
      <c r="N53" s="41"/>
      <c r="O53" s="41"/>
      <c r="P53" s="41"/>
      <c r="Q53" s="41"/>
      <c r="R53" s="41"/>
      <c r="S53" s="41"/>
      <c r="T53" s="41"/>
      <c r="U53" s="41"/>
      <c r="V53" s="41"/>
    </row>
    <row r="54" spans="1:22" s="30" customFormat="1" ht="14.25" customHeight="1" thickBot="1">
      <c r="A54" s="547" t="s">
        <v>36</v>
      </c>
      <c r="B54" s="548"/>
      <c r="C54" s="546"/>
      <c r="D54" s="546"/>
      <c r="E54" s="147" t="s">
        <v>37</v>
      </c>
      <c r="F54" s="217"/>
      <c r="G54" s="148" t="s">
        <v>51</v>
      </c>
      <c r="H54" s="217"/>
      <c r="I54" s="147" t="s">
        <v>23</v>
      </c>
      <c r="J54" s="218"/>
      <c r="M54" s="41"/>
      <c r="N54" s="41"/>
      <c r="O54" s="41"/>
      <c r="P54" s="41"/>
      <c r="Q54" s="41"/>
      <c r="R54" s="41"/>
      <c r="S54" s="41"/>
      <c r="T54" s="41"/>
      <c r="U54" s="41"/>
      <c r="V54" s="41"/>
    </row>
    <row r="55" spans="1:22" s="30" customFormat="1" ht="14.25" customHeight="1">
      <c r="A55" s="33"/>
      <c r="B55" s="34"/>
      <c r="C55" s="34"/>
      <c r="D55" s="34"/>
      <c r="E55" s="34"/>
      <c r="F55" s="34"/>
      <c r="G55" s="34"/>
      <c r="H55" s="34"/>
      <c r="I55" s="34"/>
      <c r="J55" s="35"/>
    </row>
    <row r="56" spans="1:22" s="30" customFormat="1" ht="15" customHeight="1">
      <c r="A56" s="44"/>
      <c r="B56" s="41"/>
      <c r="C56" s="344"/>
      <c r="D56" s="344"/>
      <c r="E56" s="344"/>
      <c r="F56" s="344"/>
      <c r="G56" s="344"/>
      <c r="H56" s="344"/>
      <c r="I56" s="41"/>
      <c r="J56" s="45"/>
    </row>
    <row r="57" spans="1:22" s="30" customFormat="1" ht="15" customHeight="1">
      <c r="A57" s="44"/>
      <c r="B57" s="41"/>
      <c r="C57" s="344"/>
      <c r="D57" s="344"/>
      <c r="E57" s="344"/>
      <c r="F57" s="344"/>
      <c r="G57" s="344"/>
      <c r="H57" s="344"/>
      <c r="I57" s="41"/>
      <c r="J57" s="45"/>
    </row>
    <row r="58" spans="1:22" s="30" customFormat="1" ht="15" customHeight="1">
      <c r="A58" s="44"/>
      <c r="B58" s="42"/>
      <c r="C58" s="41"/>
      <c r="D58" s="344"/>
      <c r="E58" s="344"/>
      <c r="F58" s="344"/>
      <c r="G58" s="344"/>
      <c r="H58" s="344"/>
      <c r="I58" s="41"/>
      <c r="J58" s="45"/>
    </row>
    <row r="59" spans="1:22" ht="15" customHeight="1">
      <c r="A59" s="89"/>
      <c r="B59" s="41"/>
      <c r="C59" s="13"/>
      <c r="D59" s="344"/>
      <c r="E59" s="13"/>
      <c r="F59" s="13"/>
      <c r="G59" s="13"/>
      <c r="H59" s="13"/>
      <c r="I59" s="41"/>
      <c r="J59" s="45"/>
    </row>
    <row r="60" spans="1:22" ht="15" customHeight="1">
      <c r="A60" s="89"/>
      <c r="B60" s="41"/>
      <c r="C60" s="344"/>
      <c r="D60" s="344"/>
      <c r="E60" s="344"/>
      <c r="F60" s="344"/>
      <c r="G60" s="344"/>
      <c r="H60" s="344"/>
      <c r="I60" s="41"/>
      <c r="J60" s="45"/>
    </row>
    <row r="61" spans="1:22" ht="15" customHeight="1">
      <c r="A61" s="89"/>
      <c r="B61" s="41"/>
      <c r="C61" s="344"/>
      <c r="D61" s="344"/>
      <c r="E61" s="344"/>
      <c r="F61" s="344"/>
      <c r="G61" s="344"/>
      <c r="H61" s="344"/>
      <c r="I61" s="41"/>
      <c r="J61" s="45"/>
    </row>
    <row r="62" spans="1:22" ht="15" customHeight="1">
      <c r="A62" s="89"/>
      <c r="B62" s="41"/>
      <c r="C62" s="344"/>
      <c r="D62" s="344"/>
      <c r="E62" s="344"/>
      <c r="F62" s="344"/>
      <c r="G62" s="344"/>
      <c r="H62" s="344"/>
      <c r="I62" s="41"/>
      <c r="J62" s="45"/>
    </row>
    <row r="63" spans="1:22" ht="15" customHeight="1">
      <c r="A63" s="89"/>
      <c r="B63" s="41"/>
      <c r="C63" s="344"/>
      <c r="D63" s="344"/>
      <c r="E63" s="344"/>
      <c r="F63" s="344"/>
      <c r="G63" s="344"/>
      <c r="H63" s="344"/>
      <c r="I63" s="41"/>
      <c r="J63" s="45"/>
    </row>
    <row r="64" spans="1:22" ht="15" customHeight="1">
      <c r="A64" s="89"/>
      <c r="B64" s="41"/>
      <c r="C64" s="344"/>
      <c r="D64" s="344"/>
      <c r="E64" s="344"/>
      <c r="F64" s="344"/>
      <c r="G64" s="344"/>
      <c r="H64" s="344"/>
      <c r="I64" s="41"/>
      <c r="J64" s="45"/>
    </row>
    <row r="65" spans="1:19" ht="17.25" customHeight="1">
      <c r="A65" s="89"/>
      <c r="B65" s="46" t="s">
        <v>111</v>
      </c>
      <c r="C65" s="41"/>
      <c r="D65" s="41"/>
      <c r="E65" s="41"/>
      <c r="F65" s="48" t="s">
        <v>112</v>
      </c>
      <c r="G65" s="219"/>
      <c r="H65" s="66" t="s">
        <v>88</v>
      </c>
      <c r="I65" s="66" t="s">
        <v>113</v>
      </c>
      <c r="J65" s="45"/>
    </row>
    <row r="66" spans="1:19" s="97" customFormat="1" ht="15" customHeight="1">
      <c r="A66" s="91"/>
      <c r="B66" s="175"/>
      <c r="C66" s="78"/>
      <c r="D66" s="78"/>
      <c r="E66" s="78"/>
      <c r="F66" s="93"/>
      <c r="G66" s="70"/>
      <c r="H66" s="78"/>
      <c r="I66" s="156"/>
      <c r="J66" s="95"/>
    </row>
    <row r="67" spans="1:19" ht="15" customHeight="1">
      <c r="A67" s="89"/>
      <c r="B67" s="47" t="s">
        <v>282</v>
      </c>
      <c r="C67" s="344"/>
      <c r="D67" s="344"/>
      <c r="E67" s="344"/>
      <c r="F67" s="344"/>
      <c r="G67" s="344"/>
      <c r="H67" s="344"/>
      <c r="I67" s="41"/>
      <c r="J67" s="45"/>
      <c r="K67" s="13"/>
      <c r="L67" s="13"/>
      <c r="M67" s="13"/>
      <c r="N67" s="13"/>
      <c r="O67" s="13"/>
      <c r="P67" s="13"/>
      <c r="Q67" s="13"/>
      <c r="R67" s="13"/>
      <c r="S67" s="13"/>
    </row>
    <row r="68" spans="1:19" ht="15" customHeight="1">
      <c r="A68" s="89"/>
      <c r="B68" s="41" t="s">
        <v>171</v>
      </c>
      <c r="C68" s="41"/>
      <c r="D68" s="90"/>
      <c r="E68" s="583" t="s">
        <v>260</v>
      </c>
      <c r="F68" s="584"/>
      <c r="G68" s="585"/>
      <c r="H68" s="13"/>
      <c r="I68" s="41"/>
      <c r="J68" s="45"/>
      <c r="K68" s="13"/>
      <c r="L68" s="13"/>
      <c r="M68" s="13"/>
      <c r="N68" s="13"/>
      <c r="O68" s="13"/>
      <c r="P68" s="13"/>
      <c r="Q68" s="13"/>
      <c r="R68" s="13"/>
      <c r="S68" s="13"/>
    </row>
    <row r="69" spans="1:19" s="97" customFormat="1" ht="3.75" customHeight="1">
      <c r="A69" s="91"/>
      <c r="B69" s="78"/>
      <c r="C69" s="78"/>
      <c r="D69" s="92"/>
      <c r="E69" s="78"/>
      <c r="F69" s="93"/>
      <c r="G69" s="94"/>
      <c r="H69" s="94"/>
      <c r="I69" s="78"/>
      <c r="J69" s="95"/>
      <c r="K69" s="96"/>
      <c r="L69" s="96"/>
      <c r="M69" s="96"/>
      <c r="N69" s="96"/>
      <c r="O69" s="96"/>
      <c r="P69" s="96"/>
      <c r="Q69" s="96"/>
      <c r="R69" s="96"/>
      <c r="S69" s="96"/>
    </row>
    <row r="70" spans="1:19" ht="17.25" customHeight="1">
      <c r="A70" s="89"/>
      <c r="B70" s="41" t="str">
        <f>IF(E68="表2の水","食材を水に置き換えた試験に用いる水の温度","")</f>
        <v/>
      </c>
      <c r="C70" s="41"/>
      <c r="D70" s="90"/>
      <c r="E70" s="41"/>
      <c r="F70" s="348"/>
      <c r="G70" s="98"/>
      <c r="H70" s="41" t="str">
        <f>IF(E68="表2の水","（℃）","")</f>
        <v/>
      </c>
      <c r="I70" s="16" t="str">
        <f>IF(E68="表2の水","（小数点以下1位）","")</f>
        <v/>
      </c>
      <c r="J70" s="45"/>
      <c r="K70" s="13"/>
      <c r="L70" s="13"/>
      <c r="M70" s="13"/>
      <c r="N70" s="13"/>
      <c r="O70" s="13"/>
      <c r="P70" s="13"/>
      <c r="Q70" s="13"/>
      <c r="R70" s="13"/>
      <c r="S70" s="13"/>
    </row>
    <row r="71" spans="1:19" ht="3.75" customHeight="1" thickBot="1">
      <c r="A71" s="89"/>
      <c r="B71" s="41"/>
      <c r="C71" s="41"/>
      <c r="D71" s="90"/>
      <c r="E71" s="41"/>
      <c r="F71" s="48"/>
      <c r="G71" s="41"/>
      <c r="H71" s="16"/>
      <c r="I71" s="16"/>
      <c r="J71" s="45"/>
      <c r="K71" s="13"/>
      <c r="L71" s="13"/>
      <c r="M71" s="13"/>
      <c r="N71" s="13"/>
      <c r="O71" s="13"/>
      <c r="P71" s="13"/>
      <c r="Q71" s="13"/>
      <c r="R71" s="13"/>
      <c r="S71" s="13"/>
    </row>
    <row r="72" spans="1:19" ht="15" customHeight="1" thickBot="1">
      <c r="A72" s="89"/>
      <c r="B72" s="41" t="str">
        <f>IF(E68="表1の食材","試験食材の総重量[g]",IF(E68="表2の水","食材を水に置き換えた試験水量[g]",""))</f>
        <v/>
      </c>
      <c r="C72" s="41"/>
      <c r="D72" s="41"/>
      <c r="E72" s="42" t="str">
        <f>+IF(E68="表1の食材","表１より",IF(E68="表2の水","表２より",""))</f>
        <v/>
      </c>
      <c r="F72" s="99" t="s">
        <v>251</v>
      </c>
      <c r="G72" s="9" t="str">
        <f>IF(E68="表1の食材","206",IF(E68="表2の水",+G197,""))</f>
        <v/>
      </c>
      <c r="H72" s="41" t="s">
        <v>172</v>
      </c>
      <c r="I72" s="41" t="s">
        <v>113</v>
      </c>
      <c r="J72" s="45"/>
      <c r="K72" s="13"/>
      <c r="L72" s="13"/>
      <c r="M72" s="13"/>
      <c r="N72" s="13"/>
      <c r="O72" s="13"/>
      <c r="P72" s="13"/>
      <c r="Q72" s="13"/>
      <c r="R72" s="13"/>
      <c r="S72" s="13"/>
    </row>
    <row r="73" spans="1:19" ht="15" customHeight="1" thickBot="1">
      <c r="A73" s="89"/>
      <c r="B73" s="41"/>
      <c r="C73" s="41"/>
      <c r="D73" s="41"/>
      <c r="E73" s="42" t="str">
        <f>+IF(E68="表1の食材","表１より",IF(E68="表2の水","表２より",""))</f>
        <v/>
      </c>
      <c r="F73" s="100" t="s">
        <v>25</v>
      </c>
      <c r="G73" s="9" t="str">
        <f>IF(E68="表1の食材",+F124,IF(E68="表2の水",+I197,""))</f>
        <v/>
      </c>
      <c r="H73" s="41" t="s">
        <v>137</v>
      </c>
      <c r="I73" s="41" t="s">
        <v>113</v>
      </c>
      <c r="J73" s="45"/>
      <c r="K73" s="13"/>
      <c r="L73" s="13"/>
      <c r="M73" s="13"/>
      <c r="N73" s="13"/>
      <c r="O73" s="13"/>
      <c r="P73" s="13"/>
      <c r="Q73" s="13"/>
      <c r="R73" s="13"/>
      <c r="S73" s="13"/>
    </row>
    <row r="74" spans="1:19" ht="15" customHeight="1">
      <c r="A74" s="89"/>
      <c r="B74" s="41"/>
      <c r="C74" s="13"/>
      <c r="D74" s="344"/>
      <c r="E74" s="344"/>
      <c r="F74" s="344"/>
      <c r="G74" s="177"/>
      <c r="H74" s="124"/>
      <c r="I74" s="66"/>
      <c r="J74" s="45"/>
    </row>
    <row r="75" spans="1:19" ht="17.25" customHeight="1">
      <c r="A75" s="178"/>
      <c r="B75" s="179" t="s">
        <v>165</v>
      </c>
      <c r="C75" s="78"/>
      <c r="D75" s="180"/>
      <c r="E75" s="78"/>
      <c r="F75" s="13"/>
      <c r="G75" s="181"/>
      <c r="H75" s="13"/>
      <c r="I75" s="13"/>
      <c r="J75" s="95"/>
    </row>
    <row r="76" spans="1:19" ht="17.25" customHeight="1">
      <c r="A76" s="178"/>
      <c r="B76" s="41"/>
      <c r="C76" s="78"/>
      <c r="D76" s="180"/>
      <c r="E76" s="78"/>
      <c r="F76" s="182" t="s">
        <v>153</v>
      </c>
      <c r="G76" s="183" t="str">
        <f>IF(H34&lt;&gt;"",H34,"")</f>
        <v/>
      </c>
      <c r="H76" s="156" t="s">
        <v>138</v>
      </c>
      <c r="I76" s="66" t="s">
        <v>87</v>
      </c>
      <c r="J76" s="95"/>
    </row>
    <row r="77" spans="1:19" ht="17.25" customHeight="1">
      <c r="A77" s="184"/>
      <c r="B77" s="185" t="s">
        <v>283</v>
      </c>
      <c r="C77" s="78"/>
      <c r="D77" s="186"/>
      <c r="E77" s="78"/>
      <c r="F77" s="13"/>
      <c r="G77" s="13"/>
      <c r="H77" s="13"/>
      <c r="I77" s="13"/>
      <c r="J77" s="95"/>
    </row>
    <row r="78" spans="1:19" ht="17.25" customHeight="1">
      <c r="A78" s="184"/>
      <c r="B78" s="187" t="s">
        <v>157</v>
      </c>
      <c r="C78" s="78"/>
      <c r="D78" s="186"/>
      <c r="E78" s="78"/>
      <c r="F78" s="93" t="s">
        <v>40</v>
      </c>
      <c r="G78" s="188" t="str">
        <f>IF(H29&lt;&gt;"",H29,"")</f>
        <v/>
      </c>
      <c r="H78" s="156" t="s">
        <v>41</v>
      </c>
      <c r="I78" s="189" t="s">
        <v>86</v>
      </c>
      <c r="J78" s="95"/>
    </row>
    <row r="79" spans="1:19" ht="17.25" customHeight="1">
      <c r="A79" s="184"/>
      <c r="B79" s="78" t="s">
        <v>267</v>
      </c>
      <c r="C79" s="78"/>
      <c r="D79" s="186"/>
      <c r="E79" s="78"/>
      <c r="F79" s="190" t="s">
        <v>128</v>
      </c>
      <c r="G79" s="75">
        <v>6</v>
      </c>
      <c r="H79" s="156" t="s">
        <v>131</v>
      </c>
      <c r="I79" s="156"/>
      <c r="J79" s="95"/>
    </row>
    <row r="80" spans="1:19" ht="17.25" customHeight="1">
      <c r="A80" s="184"/>
      <c r="B80" s="175" t="s">
        <v>160</v>
      </c>
      <c r="C80" s="78"/>
      <c r="D80" s="186"/>
      <c r="E80" s="78"/>
      <c r="F80" s="93" t="s">
        <v>55</v>
      </c>
      <c r="G80" s="220"/>
      <c r="H80" s="156" t="s">
        <v>41</v>
      </c>
      <c r="I80" s="189" t="s">
        <v>86</v>
      </c>
      <c r="J80" s="95"/>
    </row>
    <row r="81" spans="1:10" ht="17.25" customHeight="1">
      <c r="A81" s="184"/>
      <c r="B81" s="186" t="s">
        <v>284</v>
      </c>
      <c r="C81" s="78"/>
      <c r="D81" s="186"/>
      <c r="E81" s="78"/>
      <c r="F81" s="93"/>
      <c r="G81" s="75"/>
      <c r="H81" s="156"/>
      <c r="I81" s="189"/>
      <c r="J81" s="95"/>
    </row>
    <row r="82" spans="1:10" ht="17.25" customHeight="1">
      <c r="A82" s="44"/>
      <c r="B82" s="41" t="s">
        <v>268</v>
      </c>
      <c r="C82" s="41"/>
      <c r="D82" s="47"/>
      <c r="E82" s="41"/>
      <c r="F82" s="69" t="s">
        <v>102</v>
      </c>
      <c r="G82" s="75">
        <v>20</v>
      </c>
      <c r="H82" s="66" t="s">
        <v>131</v>
      </c>
      <c r="I82" s="66"/>
      <c r="J82" s="45"/>
    </row>
    <row r="83" spans="1:10" ht="17.25" customHeight="1" thickBot="1">
      <c r="A83" s="44"/>
      <c r="B83" s="46" t="s">
        <v>161</v>
      </c>
      <c r="C83" s="41"/>
      <c r="D83" s="47"/>
      <c r="E83" s="41"/>
      <c r="F83" s="41"/>
      <c r="G83" s="41"/>
      <c r="H83" s="66"/>
      <c r="I83" s="66"/>
      <c r="J83" s="45"/>
    </row>
    <row r="84" spans="1:10" ht="17.25" customHeight="1" thickBot="1">
      <c r="A84" s="44"/>
      <c r="B84" s="61" t="s">
        <v>266</v>
      </c>
      <c r="C84" s="41"/>
      <c r="D84" s="13"/>
      <c r="E84" s="13"/>
      <c r="F84" s="48" t="s">
        <v>78</v>
      </c>
      <c r="G84" s="191" t="str">
        <f>IF(COUNT(G78,G79,G80,G82)=4,G78+G79+G80+G82,"")</f>
        <v/>
      </c>
      <c r="H84" s="66" t="s">
        <v>142</v>
      </c>
      <c r="I84" s="63" t="s">
        <v>86</v>
      </c>
      <c r="J84" s="45"/>
    </row>
    <row r="85" spans="1:10" ht="15" customHeight="1" thickBot="1">
      <c r="A85" s="44"/>
      <c r="B85" s="78"/>
      <c r="C85" s="344"/>
      <c r="D85" s="192"/>
      <c r="E85" s="344"/>
      <c r="F85" s="344"/>
      <c r="G85" s="344"/>
      <c r="H85" s="124"/>
      <c r="I85" s="66"/>
      <c r="J85" s="45"/>
    </row>
    <row r="86" spans="1:10" ht="30" customHeight="1" thickBot="1">
      <c r="A86" s="44"/>
      <c r="B86" s="46" t="s">
        <v>129</v>
      </c>
      <c r="C86" s="348"/>
      <c r="D86" s="344"/>
      <c r="E86" s="587" t="s">
        <v>148</v>
      </c>
      <c r="F86" s="588"/>
      <c r="G86" s="193" t="str">
        <f>IF(G65&lt;&gt;"",G65,"")</f>
        <v/>
      </c>
      <c r="H86" s="194" t="s">
        <v>88</v>
      </c>
      <c r="I86" s="66" t="s">
        <v>87</v>
      </c>
      <c r="J86" s="45"/>
    </row>
    <row r="87" spans="1:10" ht="15" customHeight="1" thickBot="1">
      <c r="A87" s="44"/>
      <c r="B87" s="160"/>
      <c r="C87" s="160"/>
      <c r="D87" s="160"/>
      <c r="E87" s="160"/>
      <c r="F87" s="160"/>
      <c r="G87" s="160"/>
      <c r="H87" s="189"/>
      <c r="I87" s="63"/>
      <c r="J87" s="45"/>
    </row>
    <row r="88" spans="1:10" ht="22.5" customHeight="1" thickBot="1">
      <c r="A88" s="44"/>
      <c r="B88" s="46" t="s">
        <v>143</v>
      </c>
      <c r="C88" s="158"/>
      <c r="D88" s="163"/>
      <c r="E88" s="164"/>
      <c r="F88" s="195" t="s">
        <v>184</v>
      </c>
      <c r="G88" s="221"/>
      <c r="H88" s="66" t="s">
        <v>44</v>
      </c>
      <c r="I88" s="63" t="s">
        <v>85</v>
      </c>
      <c r="J88" s="45"/>
    </row>
    <row r="89" spans="1:10" ht="15" customHeight="1">
      <c r="A89" s="44"/>
      <c r="B89" s="160"/>
      <c r="C89" s="158"/>
      <c r="D89" s="163"/>
      <c r="E89" s="164"/>
      <c r="F89" s="158"/>
      <c r="G89" s="165"/>
      <c r="H89" s="132"/>
      <c r="I89" s="168"/>
      <c r="J89" s="45"/>
    </row>
    <row r="90" spans="1:10" ht="15" customHeight="1">
      <c r="A90" s="44"/>
      <c r="B90" s="160"/>
      <c r="C90" s="158"/>
      <c r="D90" s="163"/>
      <c r="E90" s="164"/>
      <c r="F90" s="158"/>
      <c r="G90" s="165"/>
      <c r="H90" s="132"/>
      <c r="I90" s="168"/>
      <c r="J90" s="45"/>
    </row>
    <row r="91" spans="1:10" ht="15" customHeight="1">
      <c r="A91" s="89"/>
      <c r="B91" s="41"/>
      <c r="C91" s="344"/>
      <c r="D91" s="344"/>
      <c r="E91" s="344"/>
      <c r="F91" s="344"/>
      <c r="G91" s="344"/>
      <c r="H91" s="344"/>
      <c r="I91" s="41"/>
      <c r="J91" s="45"/>
    </row>
    <row r="92" spans="1:10" ht="15" customHeight="1">
      <c r="A92" s="89"/>
      <c r="B92" s="13"/>
      <c r="C92" s="344"/>
      <c r="D92" s="344"/>
      <c r="E92" s="344"/>
      <c r="F92" s="344"/>
      <c r="G92" s="344"/>
      <c r="H92" s="344"/>
      <c r="I92" s="41"/>
      <c r="J92" s="45"/>
    </row>
    <row r="93" spans="1:10" ht="15" customHeight="1">
      <c r="A93" s="89"/>
      <c r="B93" s="41"/>
      <c r="C93" s="344"/>
      <c r="D93" s="344"/>
      <c r="E93" s="344"/>
      <c r="F93" s="344"/>
      <c r="G93" s="344"/>
      <c r="H93" s="344"/>
      <c r="I93" s="41"/>
      <c r="J93" s="45"/>
    </row>
    <row r="94" spans="1:10" ht="15" customHeight="1">
      <c r="A94" s="89"/>
      <c r="B94" s="41"/>
      <c r="C94" s="344"/>
      <c r="D94" s="344"/>
      <c r="E94" s="344"/>
      <c r="F94" s="344"/>
      <c r="G94" s="344"/>
      <c r="H94" s="344"/>
      <c r="I94" s="41"/>
      <c r="J94" s="45"/>
    </row>
    <row r="95" spans="1:10" ht="15" customHeight="1">
      <c r="A95" s="89"/>
      <c r="B95" s="41"/>
      <c r="C95" s="344"/>
      <c r="D95" s="344"/>
      <c r="E95" s="344"/>
      <c r="F95" s="344"/>
      <c r="G95" s="344"/>
      <c r="H95" s="344"/>
      <c r="I95" s="41"/>
      <c r="J95" s="45"/>
    </row>
    <row r="96" spans="1:10" s="30" customFormat="1" ht="15" customHeight="1">
      <c r="A96" s="44"/>
      <c r="B96" s="41"/>
      <c r="C96" s="41"/>
      <c r="D96" s="41"/>
      <c r="E96" s="41"/>
      <c r="F96" s="41"/>
      <c r="G96" s="41"/>
      <c r="H96" s="41"/>
      <c r="I96" s="41"/>
      <c r="J96" s="45"/>
    </row>
    <row r="97" spans="1:22" s="30" customFormat="1" ht="15" customHeight="1">
      <c r="A97" s="44"/>
      <c r="B97" s="41"/>
      <c r="C97" s="41"/>
      <c r="D97" s="41"/>
      <c r="E97" s="41"/>
      <c r="F97" s="41"/>
      <c r="G97" s="41"/>
      <c r="H97" s="41"/>
      <c r="I97" s="41"/>
      <c r="J97" s="45"/>
    </row>
    <row r="98" spans="1:22" ht="15" customHeight="1">
      <c r="A98" s="89"/>
      <c r="B98" s="13"/>
      <c r="C98" s="13"/>
      <c r="D98" s="13"/>
      <c r="E98" s="13"/>
      <c r="F98" s="13"/>
      <c r="G98" s="13"/>
      <c r="H98" s="13"/>
      <c r="I98" s="13"/>
      <c r="J98" s="114"/>
    </row>
    <row r="99" spans="1:22" ht="13.9" customHeight="1" thickBot="1">
      <c r="A99" s="126"/>
      <c r="B99" s="144"/>
      <c r="C99" s="144"/>
      <c r="D99" s="144"/>
      <c r="E99" s="144"/>
      <c r="F99" s="144"/>
      <c r="G99" s="144"/>
      <c r="H99" s="144"/>
      <c r="I99" s="144"/>
      <c r="J99" s="145"/>
    </row>
    <row r="100" spans="1:22" ht="7.9" customHeight="1">
      <c r="A100" s="13"/>
      <c r="B100" s="13"/>
      <c r="C100" s="13"/>
      <c r="D100" s="13"/>
      <c r="E100" s="13"/>
      <c r="F100" s="13"/>
      <c r="G100" s="13"/>
      <c r="H100" s="13"/>
      <c r="I100" s="13"/>
      <c r="J100" s="13"/>
    </row>
    <row r="101" spans="1:22" ht="14.25" thickBot="1">
      <c r="A101" s="144"/>
      <c r="B101" s="144"/>
      <c r="C101" s="144"/>
      <c r="D101" s="144"/>
      <c r="E101" s="144"/>
      <c r="F101" s="144"/>
      <c r="G101" s="144"/>
      <c r="H101" s="144"/>
      <c r="I101" s="144"/>
      <c r="J101" s="144"/>
    </row>
    <row r="102" spans="1:22" s="30" customFormat="1" ht="19.5" customHeight="1" thickBot="1">
      <c r="A102" s="470" t="str">
        <f>+A51</f>
        <v>業務用厨房熱機器等性能測定結果　【電気機器】</v>
      </c>
      <c r="B102" s="471"/>
      <c r="C102" s="471"/>
      <c r="D102" s="471"/>
      <c r="E102" s="471"/>
      <c r="F102" s="471"/>
      <c r="G102" s="471"/>
      <c r="H102" s="471"/>
      <c r="I102" s="471"/>
      <c r="J102" s="472"/>
      <c r="M102" s="16"/>
      <c r="N102" s="344"/>
      <c r="O102" s="344"/>
      <c r="P102" s="348"/>
      <c r="Q102" s="173"/>
      <c r="R102" s="174"/>
      <c r="S102" s="41"/>
      <c r="T102" s="41"/>
      <c r="U102" s="41"/>
      <c r="V102" s="41"/>
    </row>
    <row r="103" spans="1:22" s="30" customFormat="1" ht="28.5" customHeight="1" thickTop="1">
      <c r="A103" s="31" t="s">
        <v>327</v>
      </c>
      <c r="B103" s="537" t="str">
        <f>+B3</f>
        <v>ティルティングパン        （　４．調理能力　）</v>
      </c>
      <c r="C103" s="555"/>
      <c r="D103" s="555"/>
      <c r="E103" s="555"/>
      <c r="F103" s="555"/>
      <c r="G103" s="555"/>
      <c r="H103" s="555"/>
      <c r="I103" s="556" t="str">
        <f>+表紙!H12</f>
        <v>選択して下さい</v>
      </c>
      <c r="J103" s="557"/>
      <c r="M103" s="16"/>
      <c r="N103" s="344"/>
      <c r="O103" s="344"/>
      <c r="P103" s="348"/>
      <c r="Q103" s="173"/>
      <c r="R103" s="174"/>
      <c r="S103" s="41"/>
      <c r="T103" s="41"/>
      <c r="U103" s="41"/>
      <c r="V103" s="41"/>
    </row>
    <row r="104" spans="1:22" s="30" customFormat="1" ht="20.100000000000001" customHeight="1" thickBot="1">
      <c r="A104" s="14" t="s">
        <v>2</v>
      </c>
      <c r="B104" s="558" t="str">
        <f>$B$4</f>
        <v/>
      </c>
      <c r="C104" s="540"/>
      <c r="D104" s="541"/>
      <c r="E104" s="542"/>
      <c r="F104" s="32" t="s">
        <v>3</v>
      </c>
      <c r="G104" s="558" t="str">
        <f>$G$4</f>
        <v/>
      </c>
      <c r="H104" s="540"/>
      <c r="I104" s="541"/>
      <c r="J104" s="559"/>
      <c r="M104" s="41"/>
      <c r="N104" s="41"/>
      <c r="O104" s="41"/>
      <c r="P104" s="41"/>
      <c r="Q104" s="41"/>
      <c r="R104" s="41"/>
      <c r="S104" s="41"/>
      <c r="T104" s="41"/>
      <c r="U104" s="41"/>
      <c r="V104" s="41"/>
    </row>
    <row r="105" spans="1:22">
      <c r="A105" s="33"/>
      <c r="B105" s="34"/>
      <c r="C105" s="34"/>
      <c r="D105" s="34"/>
      <c r="E105" s="34"/>
      <c r="F105" s="34"/>
      <c r="G105" s="34"/>
      <c r="H105" s="34"/>
      <c r="I105" s="34"/>
      <c r="J105" s="35"/>
    </row>
    <row r="106" spans="1:22">
      <c r="A106" s="44"/>
      <c r="B106" s="586" t="s">
        <v>173</v>
      </c>
      <c r="C106" s="586"/>
      <c r="D106" s="586"/>
      <c r="E106" s="586"/>
      <c r="F106" s="586"/>
      <c r="G106" s="586"/>
      <c r="H106" s="41"/>
      <c r="I106" s="41"/>
      <c r="J106" s="45"/>
      <c r="K106" s="13"/>
      <c r="L106" s="13"/>
      <c r="M106" s="13"/>
      <c r="N106" s="13"/>
      <c r="O106" s="13"/>
      <c r="P106" s="13"/>
      <c r="Q106" s="13"/>
      <c r="R106" s="13"/>
      <c r="S106" s="13"/>
    </row>
    <row r="107" spans="1:22" ht="14.25" thickBot="1">
      <c r="A107" s="44"/>
      <c r="B107" s="345"/>
      <c r="C107" s="345"/>
      <c r="D107" s="345"/>
      <c r="E107" s="345"/>
      <c r="F107" s="345"/>
      <c r="G107" s="345"/>
      <c r="H107" s="41"/>
      <c r="I107" s="41"/>
      <c r="J107" s="45"/>
      <c r="K107" s="13"/>
      <c r="L107" s="13"/>
      <c r="M107" s="13"/>
      <c r="N107" s="13"/>
      <c r="O107" s="13"/>
      <c r="P107" s="13"/>
      <c r="Q107" s="13"/>
      <c r="R107" s="13"/>
      <c r="S107" s="13"/>
    </row>
    <row r="108" spans="1:22" ht="14.25" thickBot="1">
      <c r="A108" s="44"/>
      <c r="B108" s="41"/>
      <c r="C108" s="196"/>
      <c r="D108" s="197"/>
      <c r="E108" s="347" t="s">
        <v>252</v>
      </c>
      <c r="F108" s="198" t="str">
        <f>IF($E$68="表1の食材",+G65,"")</f>
        <v/>
      </c>
      <c r="G108" s="199"/>
      <c r="H108" s="344"/>
      <c r="I108" s="41"/>
      <c r="J108" s="45"/>
    </row>
    <row r="109" spans="1:22">
      <c r="A109" s="44"/>
      <c r="B109" s="41"/>
      <c r="C109" s="567" t="s">
        <v>174</v>
      </c>
      <c r="D109" s="568"/>
      <c r="E109" s="200" t="s">
        <v>114</v>
      </c>
      <c r="F109" s="201" t="s">
        <v>114</v>
      </c>
      <c r="G109" s="13"/>
      <c r="H109" s="344"/>
      <c r="I109" s="41"/>
      <c r="J109" s="45"/>
    </row>
    <row r="110" spans="1:22" ht="14.25" thickBot="1">
      <c r="A110" s="89"/>
      <c r="B110" s="41"/>
      <c r="C110" s="571"/>
      <c r="D110" s="572"/>
      <c r="E110" s="202" t="s">
        <v>121</v>
      </c>
      <c r="F110" s="203" t="s">
        <v>121</v>
      </c>
      <c r="G110" s="13"/>
      <c r="H110" s="13"/>
      <c r="I110" s="41"/>
      <c r="J110" s="45"/>
    </row>
    <row r="111" spans="1:22" ht="14.25" thickBot="1">
      <c r="A111" s="89"/>
      <c r="B111" s="41"/>
      <c r="C111" s="301" t="s">
        <v>285</v>
      </c>
      <c r="D111" s="302"/>
      <c r="E111" s="303">
        <v>0.6</v>
      </c>
      <c r="F111" s="353" t="str">
        <f t="shared" ref="F111:F123" si="0">IF($E$68="表1の食材",E111*$F$108,"")</f>
        <v/>
      </c>
      <c r="G111" s="13"/>
      <c r="H111" s="344"/>
      <c r="I111" s="41"/>
      <c r="J111" s="45"/>
    </row>
    <row r="112" spans="1:22" ht="14.25" thickBot="1">
      <c r="A112" s="89"/>
      <c r="B112" s="41"/>
      <c r="C112" s="304" t="s">
        <v>286</v>
      </c>
      <c r="D112" s="305"/>
      <c r="E112" s="303">
        <v>16</v>
      </c>
      <c r="F112" s="353" t="str">
        <f t="shared" si="0"/>
        <v/>
      </c>
      <c r="G112" s="13"/>
      <c r="H112" s="344"/>
      <c r="I112" s="41"/>
      <c r="J112" s="45"/>
    </row>
    <row r="113" spans="1:10" ht="14.25" thickBot="1">
      <c r="A113" s="89"/>
      <c r="B113" s="41"/>
      <c r="C113" s="306" t="s">
        <v>287</v>
      </c>
      <c r="D113" s="307"/>
      <c r="E113" s="308">
        <v>8</v>
      </c>
      <c r="F113" s="353" t="str">
        <f t="shared" si="0"/>
        <v/>
      </c>
      <c r="G113" s="13"/>
      <c r="H113" s="344"/>
      <c r="I113" s="41"/>
      <c r="J113" s="45"/>
    </row>
    <row r="114" spans="1:10" ht="14.25" thickBot="1">
      <c r="A114" s="89"/>
      <c r="B114" s="41"/>
      <c r="C114" s="309" t="s">
        <v>288</v>
      </c>
      <c r="D114" s="310"/>
      <c r="E114" s="311">
        <v>12</v>
      </c>
      <c r="F114" s="353" t="str">
        <f t="shared" si="0"/>
        <v/>
      </c>
      <c r="G114" s="13"/>
      <c r="H114" s="344"/>
      <c r="I114" s="41"/>
      <c r="J114" s="45"/>
    </row>
    <row r="115" spans="1:10" ht="14.25" thickBot="1">
      <c r="A115" s="89"/>
      <c r="B115" s="343"/>
      <c r="C115" s="306" t="s">
        <v>289</v>
      </c>
      <c r="D115" s="307"/>
      <c r="E115" s="308">
        <v>8</v>
      </c>
      <c r="F115" s="353" t="str">
        <f t="shared" si="0"/>
        <v/>
      </c>
      <c r="G115" s="13"/>
      <c r="H115" s="344"/>
      <c r="I115" s="41"/>
      <c r="J115" s="45"/>
    </row>
    <row r="116" spans="1:10" ht="14.25" thickBot="1">
      <c r="A116" s="89"/>
      <c r="B116" s="343"/>
      <c r="C116" s="312" t="s">
        <v>290</v>
      </c>
      <c r="D116" s="313"/>
      <c r="E116" s="314">
        <v>12</v>
      </c>
      <c r="F116" s="353" t="str">
        <f t="shared" si="0"/>
        <v/>
      </c>
      <c r="G116" s="13"/>
      <c r="H116" s="344"/>
      <c r="I116" s="41"/>
      <c r="J116" s="45"/>
    </row>
    <row r="117" spans="1:10" ht="14.25" thickBot="1">
      <c r="A117" s="89"/>
      <c r="B117" s="343"/>
      <c r="C117" s="309" t="s">
        <v>291</v>
      </c>
      <c r="D117" s="310"/>
      <c r="E117" s="311">
        <v>20</v>
      </c>
      <c r="F117" s="353" t="str">
        <f t="shared" si="0"/>
        <v/>
      </c>
      <c r="G117" s="13"/>
      <c r="H117" s="344"/>
      <c r="I117" s="41"/>
      <c r="J117" s="45"/>
    </row>
    <row r="118" spans="1:10" ht="14.25" thickBot="1">
      <c r="A118" s="89"/>
      <c r="B118" s="343"/>
      <c r="C118" s="304" t="s">
        <v>292</v>
      </c>
      <c r="D118" s="305"/>
      <c r="E118" s="303">
        <v>95</v>
      </c>
      <c r="F118" s="353" t="str">
        <f t="shared" si="0"/>
        <v/>
      </c>
      <c r="G118" s="13"/>
      <c r="H118" s="344"/>
      <c r="I118" s="41"/>
      <c r="J118" s="45"/>
    </row>
    <row r="119" spans="1:10" ht="14.25" thickBot="1">
      <c r="A119" s="89"/>
      <c r="B119" s="343"/>
      <c r="C119" s="304" t="s">
        <v>293</v>
      </c>
      <c r="D119" s="305"/>
      <c r="E119" s="303">
        <v>20</v>
      </c>
      <c r="F119" s="353" t="str">
        <f t="shared" si="0"/>
        <v/>
      </c>
      <c r="G119" s="13"/>
      <c r="H119" s="41"/>
      <c r="I119" s="41"/>
      <c r="J119" s="45"/>
    </row>
    <row r="120" spans="1:10" ht="14.25" thickBot="1">
      <c r="A120" s="89"/>
      <c r="B120" s="343"/>
      <c r="C120" s="306" t="s">
        <v>294</v>
      </c>
      <c r="D120" s="307"/>
      <c r="E120" s="308">
        <v>0.4</v>
      </c>
      <c r="F120" s="353" t="str">
        <f t="shared" si="0"/>
        <v/>
      </c>
      <c r="G120" s="13"/>
      <c r="H120" s="41"/>
      <c r="I120" s="41"/>
      <c r="J120" s="45"/>
    </row>
    <row r="121" spans="1:10" ht="14.25" thickBot="1">
      <c r="A121" s="89"/>
      <c r="B121" s="343"/>
      <c r="C121" s="312" t="s">
        <v>295</v>
      </c>
      <c r="D121" s="313"/>
      <c r="E121" s="314">
        <v>4</v>
      </c>
      <c r="F121" s="353" t="str">
        <f t="shared" si="0"/>
        <v/>
      </c>
      <c r="G121" s="13"/>
      <c r="H121" s="41"/>
      <c r="I121" s="41"/>
      <c r="J121" s="45"/>
    </row>
    <row r="122" spans="1:10" ht="14.25" thickBot="1">
      <c r="A122" s="89"/>
      <c r="B122" s="343"/>
      <c r="C122" s="309" t="s">
        <v>296</v>
      </c>
      <c r="D122" s="310"/>
      <c r="E122" s="311">
        <v>2</v>
      </c>
      <c r="F122" s="353" t="str">
        <f t="shared" si="0"/>
        <v/>
      </c>
      <c r="G122" s="13"/>
      <c r="H122" s="344"/>
      <c r="I122" s="41"/>
      <c r="J122" s="45"/>
    </row>
    <row r="123" spans="1:10" ht="14.25" thickBot="1">
      <c r="A123" s="89"/>
      <c r="B123" s="343"/>
      <c r="C123" s="315" t="s">
        <v>297</v>
      </c>
      <c r="D123" s="316"/>
      <c r="E123" s="317">
        <v>8</v>
      </c>
      <c r="F123" s="353" t="str">
        <f t="shared" si="0"/>
        <v/>
      </c>
      <c r="G123" s="13"/>
      <c r="H123" s="344"/>
      <c r="I123" s="41"/>
      <c r="J123" s="45"/>
    </row>
    <row r="124" spans="1:10" ht="14.25" thickBot="1">
      <c r="A124" s="89"/>
      <c r="B124" s="41"/>
      <c r="C124" s="563" t="s">
        <v>298</v>
      </c>
      <c r="D124" s="564"/>
      <c r="E124" s="303">
        <f>SUM(E111:E123)</f>
        <v>206</v>
      </c>
      <c r="F124" s="354" t="str">
        <f>IF($E$68="表1の食材",SUM(F111:F123),"")</f>
        <v/>
      </c>
      <c r="G124" s="41"/>
      <c r="H124" s="344"/>
      <c r="I124" s="41"/>
      <c r="J124" s="45"/>
    </row>
    <row r="125" spans="1:10">
      <c r="A125" s="89"/>
      <c r="B125" s="41"/>
      <c r="C125" s="204"/>
      <c r="D125" s="204"/>
      <c r="E125" s="204"/>
      <c r="F125" s="204"/>
      <c r="G125" s="204"/>
      <c r="H125" s="344"/>
      <c r="I125" s="41"/>
      <c r="J125" s="45"/>
    </row>
    <row r="126" spans="1:10">
      <c r="A126" s="89"/>
      <c r="B126" s="41"/>
      <c r="C126" s="13"/>
      <c r="D126" s="205"/>
      <c r="E126" s="344"/>
      <c r="F126" s="344"/>
      <c r="G126" s="344"/>
      <c r="H126" s="344"/>
      <c r="I126" s="41"/>
      <c r="J126" s="45"/>
    </row>
    <row r="127" spans="1:10">
      <c r="A127" s="89"/>
      <c r="B127" s="41"/>
      <c r="C127" s="13"/>
      <c r="D127" s="344"/>
      <c r="E127" s="344"/>
      <c r="F127" s="344"/>
      <c r="G127" s="344"/>
      <c r="H127" s="344"/>
      <c r="I127" s="41"/>
      <c r="J127" s="45"/>
    </row>
    <row r="128" spans="1:10">
      <c r="A128" s="89"/>
      <c r="B128" s="41"/>
      <c r="C128" s="42"/>
      <c r="D128" s="344"/>
      <c r="E128" s="344"/>
      <c r="F128" s="344"/>
      <c r="G128" s="344"/>
      <c r="H128" s="344"/>
      <c r="I128" s="41"/>
      <c r="J128" s="45"/>
    </row>
    <row r="129" spans="1:10">
      <c r="A129" s="89"/>
      <c r="B129" s="566" t="s">
        <v>115</v>
      </c>
      <c r="C129" s="566"/>
      <c r="D129" s="566"/>
      <c r="E129" s="566"/>
      <c r="F129" s="566"/>
      <c r="G129" s="566"/>
      <c r="H129" s="566"/>
      <c r="I129" s="566"/>
      <c r="J129" s="45"/>
    </row>
    <row r="130" spans="1:10">
      <c r="A130" s="89"/>
      <c r="B130" s="13"/>
      <c r="C130" s="344"/>
      <c r="D130" s="344"/>
      <c r="E130" s="344"/>
      <c r="F130" s="344"/>
      <c r="G130" s="344"/>
      <c r="H130" s="344"/>
      <c r="I130" s="41"/>
      <c r="J130" s="45"/>
    </row>
    <row r="131" spans="1:10">
      <c r="A131" s="89"/>
      <c r="B131" s="41"/>
      <c r="C131" s="344"/>
      <c r="D131" s="344"/>
      <c r="E131" s="344"/>
      <c r="F131" s="344"/>
      <c r="G131" s="344"/>
      <c r="H131" s="344"/>
      <c r="I131" s="41"/>
      <c r="J131" s="45"/>
    </row>
    <row r="132" spans="1:10">
      <c r="A132" s="89"/>
      <c r="B132" s="41"/>
      <c r="C132" s="344"/>
      <c r="D132" s="344"/>
      <c r="E132" s="344"/>
      <c r="F132" s="344"/>
      <c r="G132" s="344"/>
      <c r="H132" s="344"/>
      <c r="I132" s="41"/>
      <c r="J132" s="45"/>
    </row>
    <row r="133" spans="1:10">
      <c r="A133" s="89"/>
      <c r="B133" s="41"/>
      <c r="C133" s="344"/>
      <c r="D133" s="344"/>
      <c r="E133" s="344"/>
      <c r="F133" s="344"/>
      <c r="G133" s="344"/>
      <c r="H133" s="344"/>
      <c r="I133" s="41"/>
      <c r="J133" s="45"/>
    </row>
    <row r="134" spans="1:10">
      <c r="A134" s="89"/>
      <c r="B134" s="41"/>
      <c r="C134" s="344"/>
      <c r="D134" s="344"/>
      <c r="E134" s="344"/>
      <c r="F134" s="344"/>
      <c r="G134" s="344"/>
      <c r="H134" s="344"/>
      <c r="I134" s="41"/>
      <c r="J134" s="45"/>
    </row>
    <row r="135" spans="1:10">
      <c r="A135" s="89"/>
      <c r="B135" s="41"/>
      <c r="C135" s="344"/>
      <c r="D135" s="344"/>
      <c r="E135" s="344"/>
      <c r="F135" s="344"/>
      <c r="G135" s="344"/>
      <c r="H135" s="344"/>
      <c r="I135" s="41"/>
      <c r="J135" s="45"/>
    </row>
    <row r="136" spans="1:10">
      <c r="A136" s="89"/>
      <c r="B136" s="41"/>
      <c r="C136" s="344"/>
      <c r="D136" s="344"/>
      <c r="E136" s="344"/>
      <c r="F136" s="344"/>
      <c r="G136" s="344"/>
      <c r="H136" s="344"/>
      <c r="I136" s="41"/>
      <c r="J136" s="45"/>
    </row>
    <row r="137" spans="1:10">
      <c r="A137" s="89"/>
      <c r="B137" s="41"/>
      <c r="C137" s="344"/>
      <c r="D137" s="344"/>
      <c r="E137" s="344"/>
      <c r="F137" s="344"/>
      <c r="G137" s="344"/>
      <c r="H137" s="344"/>
      <c r="I137" s="41"/>
      <c r="J137" s="45"/>
    </row>
    <row r="138" spans="1:10">
      <c r="A138" s="89"/>
      <c r="B138" s="41"/>
      <c r="C138" s="344"/>
      <c r="D138" s="344"/>
      <c r="E138" s="344"/>
      <c r="F138" s="344"/>
      <c r="G138" s="344"/>
      <c r="H138" s="344"/>
      <c r="I138" s="41"/>
      <c r="J138" s="45"/>
    </row>
    <row r="139" spans="1:10">
      <c r="A139" s="89"/>
      <c r="B139" s="41"/>
      <c r="C139" s="344"/>
      <c r="D139" s="344"/>
      <c r="E139" s="344"/>
      <c r="F139" s="344"/>
      <c r="G139" s="344"/>
      <c r="H139" s="344"/>
      <c r="I139" s="41"/>
      <c r="J139" s="45"/>
    </row>
    <row r="140" spans="1:10">
      <c r="A140" s="89"/>
      <c r="B140" s="41"/>
      <c r="C140" s="344"/>
      <c r="D140" s="344"/>
      <c r="E140" s="344"/>
      <c r="F140" s="344"/>
      <c r="G140" s="344"/>
      <c r="H140" s="344"/>
      <c r="I140" s="41"/>
      <c r="J140" s="45"/>
    </row>
    <row r="141" spans="1:10">
      <c r="A141" s="89"/>
      <c r="B141" s="41"/>
      <c r="C141" s="344"/>
      <c r="D141" s="344"/>
      <c r="E141" s="344"/>
      <c r="F141" s="344"/>
      <c r="G141" s="344"/>
      <c r="H141" s="344"/>
      <c r="I141" s="41"/>
      <c r="J141" s="45"/>
    </row>
    <row r="142" spans="1:10">
      <c r="A142" s="89"/>
      <c r="B142" s="41"/>
      <c r="C142" s="344"/>
      <c r="D142" s="344"/>
      <c r="E142" s="344"/>
      <c r="F142" s="344"/>
      <c r="G142" s="344"/>
      <c r="H142" s="344"/>
      <c r="I142" s="41"/>
      <c r="J142" s="45"/>
    </row>
    <row r="143" spans="1:10">
      <c r="A143" s="89"/>
      <c r="B143" s="41"/>
      <c r="C143" s="344"/>
      <c r="D143" s="344"/>
      <c r="E143" s="344"/>
      <c r="F143" s="344"/>
      <c r="G143" s="344"/>
      <c r="H143" s="344"/>
      <c r="I143" s="41"/>
      <c r="J143" s="45"/>
    </row>
    <row r="144" spans="1:10">
      <c r="A144" s="89"/>
      <c r="B144" s="41"/>
      <c r="C144" s="344"/>
      <c r="D144" s="344"/>
      <c r="E144" s="344"/>
      <c r="F144" s="344"/>
      <c r="G144" s="344"/>
      <c r="H144" s="344"/>
      <c r="I144" s="41"/>
      <c r="J144" s="45"/>
    </row>
    <row r="145" spans="1:22">
      <c r="A145" s="89"/>
      <c r="B145" s="41"/>
      <c r="C145" s="344"/>
      <c r="D145" s="344"/>
      <c r="E145" s="344"/>
      <c r="F145" s="344"/>
      <c r="G145" s="344"/>
      <c r="H145" s="344"/>
      <c r="I145" s="41"/>
      <c r="J145" s="45"/>
    </row>
    <row r="146" spans="1:22">
      <c r="A146" s="89"/>
      <c r="B146" s="41"/>
      <c r="C146" s="344"/>
      <c r="D146" s="344"/>
      <c r="E146" s="344"/>
      <c r="F146" s="344"/>
      <c r="G146" s="344"/>
      <c r="H146" s="344"/>
      <c r="I146" s="41"/>
      <c r="J146" s="45"/>
    </row>
    <row r="147" spans="1:22">
      <c r="A147" s="89"/>
      <c r="B147" s="41"/>
      <c r="C147" s="344"/>
      <c r="D147" s="344"/>
      <c r="E147" s="344"/>
      <c r="F147" s="344"/>
      <c r="G147" s="344"/>
      <c r="H147" s="344"/>
      <c r="I147" s="41"/>
      <c r="J147" s="45"/>
    </row>
    <row r="148" spans="1:22">
      <c r="A148" s="89"/>
      <c r="B148" s="41"/>
      <c r="C148" s="344"/>
      <c r="D148" s="344"/>
      <c r="E148" s="344"/>
      <c r="F148" s="344"/>
      <c r="G148" s="344"/>
      <c r="H148" s="344"/>
      <c r="I148" s="41"/>
      <c r="J148" s="45"/>
    </row>
    <row r="149" spans="1:22">
      <c r="A149" s="89"/>
      <c r="B149" s="41"/>
      <c r="C149" s="41"/>
      <c r="D149" s="41"/>
      <c r="E149" s="41"/>
      <c r="F149" s="41"/>
      <c r="G149" s="41"/>
      <c r="H149" s="41"/>
      <c r="I149" s="41"/>
      <c r="J149" s="45"/>
    </row>
    <row r="150" spans="1:22">
      <c r="A150" s="89"/>
      <c r="B150" s="41"/>
      <c r="C150" s="41"/>
      <c r="D150" s="41"/>
      <c r="E150" s="41"/>
      <c r="F150" s="41"/>
      <c r="G150" s="41"/>
      <c r="H150" s="41"/>
      <c r="I150" s="41"/>
      <c r="J150" s="45"/>
    </row>
    <row r="151" spans="1:22">
      <c r="A151" s="89"/>
      <c r="B151" s="41"/>
      <c r="C151" s="41"/>
      <c r="D151" s="41"/>
      <c r="E151" s="41"/>
      <c r="F151" s="41"/>
      <c r="G151" s="41"/>
      <c r="H151" s="41"/>
      <c r="I151" s="41"/>
      <c r="J151" s="45"/>
    </row>
    <row r="152" spans="1:22">
      <c r="A152" s="89"/>
      <c r="B152" s="41"/>
      <c r="C152" s="41"/>
      <c r="D152" s="41"/>
      <c r="E152" s="41"/>
      <c r="F152" s="41"/>
      <c r="G152" s="41"/>
      <c r="H152" s="41"/>
      <c r="I152" s="41"/>
      <c r="J152" s="45"/>
    </row>
    <row r="153" spans="1:22">
      <c r="A153" s="89"/>
      <c r="B153" s="13"/>
      <c r="C153" s="13"/>
      <c r="D153" s="13"/>
      <c r="E153" s="13"/>
      <c r="F153" s="13"/>
      <c r="G153" s="13"/>
      <c r="H153" s="13"/>
      <c r="I153" s="13"/>
      <c r="J153" s="114"/>
    </row>
    <row r="154" spans="1:22">
      <c r="A154" s="89"/>
      <c r="B154" s="13"/>
      <c r="C154" s="13"/>
      <c r="D154" s="13"/>
      <c r="E154" s="13"/>
      <c r="F154" s="13"/>
      <c r="G154" s="13"/>
      <c r="H154" s="13"/>
      <c r="I154" s="13"/>
      <c r="J154" s="114"/>
    </row>
    <row r="155" spans="1:22">
      <c r="A155" s="89"/>
      <c r="B155" s="13"/>
      <c r="C155" s="13"/>
      <c r="D155" s="13"/>
      <c r="E155" s="13"/>
      <c r="F155" s="13"/>
      <c r="G155" s="13"/>
      <c r="H155" s="13"/>
      <c r="I155" s="13"/>
      <c r="J155" s="114"/>
    </row>
    <row r="156" spans="1:22">
      <c r="A156" s="89"/>
      <c r="B156" s="13"/>
      <c r="C156" s="13"/>
      <c r="D156" s="13"/>
      <c r="E156" s="13"/>
      <c r="F156" s="13"/>
      <c r="G156" s="13"/>
      <c r="H156" s="13"/>
      <c r="I156" s="13"/>
      <c r="J156" s="114"/>
    </row>
    <row r="157" spans="1:22" ht="18" customHeight="1" thickBot="1">
      <c r="A157" s="126"/>
      <c r="B157" s="144"/>
      <c r="C157" s="144"/>
      <c r="D157" s="144"/>
      <c r="E157" s="144"/>
      <c r="F157" s="144"/>
      <c r="G157" s="144"/>
      <c r="H157" s="144"/>
      <c r="I157" s="144"/>
      <c r="J157" s="145"/>
    </row>
    <row r="158" spans="1:22" ht="8.4499999999999993" customHeight="1"/>
    <row r="159" spans="1:22" ht="14.25" thickBot="1"/>
    <row r="160" spans="1:22" s="30" customFormat="1" ht="19.5" customHeight="1" thickBot="1">
      <c r="A160" s="470" t="str">
        <f>+A102</f>
        <v>業務用厨房熱機器等性能測定結果　【電気機器】</v>
      </c>
      <c r="B160" s="471"/>
      <c r="C160" s="471"/>
      <c r="D160" s="471"/>
      <c r="E160" s="471"/>
      <c r="F160" s="471"/>
      <c r="G160" s="471"/>
      <c r="H160" s="471"/>
      <c r="I160" s="471"/>
      <c r="J160" s="472"/>
      <c r="M160" s="16"/>
      <c r="N160" s="344"/>
      <c r="O160" s="344"/>
      <c r="P160" s="348"/>
      <c r="Q160" s="173"/>
      <c r="R160" s="174"/>
      <c r="S160" s="41"/>
      <c r="T160" s="41"/>
      <c r="U160" s="41"/>
      <c r="V160" s="41"/>
    </row>
    <row r="161" spans="1:22" s="30" customFormat="1" ht="28.5" customHeight="1" thickTop="1">
      <c r="A161" s="31" t="s">
        <v>327</v>
      </c>
      <c r="B161" s="537" t="str">
        <f>+B3</f>
        <v>ティルティングパン        （　４．調理能力　）</v>
      </c>
      <c r="C161" s="555"/>
      <c r="D161" s="555"/>
      <c r="E161" s="555"/>
      <c r="F161" s="555"/>
      <c r="G161" s="555"/>
      <c r="H161" s="555"/>
      <c r="I161" s="556" t="str">
        <f>+表紙!H12</f>
        <v>選択して下さい</v>
      </c>
      <c r="J161" s="557"/>
      <c r="M161" s="16"/>
      <c r="N161" s="344"/>
      <c r="O161" s="344"/>
      <c r="P161" s="348"/>
      <c r="Q161" s="173"/>
      <c r="R161" s="174"/>
      <c r="S161" s="41"/>
      <c r="T161" s="41"/>
      <c r="U161" s="41"/>
      <c r="V161" s="41"/>
    </row>
    <row r="162" spans="1:22" s="30" customFormat="1" ht="20.100000000000001" customHeight="1" thickBot="1">
      <c r="A162" s="14" t="s">
        <v>2</v>
      </c>
      <c r="B162" s="558" t="str">
        <f>$B$4</f>
        <v/>
      </c>
      <c r="C162" s="540"/>
      <c r="D162" s="541"/>
      <c r="E162" s="542"/>
      <c r="F162" s="32" t="s">
        <v>3</v>
      </c>
      <c r="G162" s="558" t="str">
        <f>$G$4</f>
        <v/>
      </c>
      <c r="H162" s="540"/>
      <c r="I162" s="541"/>
      <c r="J162" s="559"/>
      <c r="M162" s="41"/>
      <c r="N162" s="41"/>
      <c r="O162" s="41"/>
      <c r="P162" s="41"/>
      <c r="Q162" s="41"/>
      <c r="R162" s="41"/>
      <c r="S162" s="41"/>
      <c r="T162" s="41"/>
      <c r="U162" s="41"/>
      <c r="V162" s="41"/>
    </row>
    <row r="163" spans="1:22">
      <c r="A163" s="33"/>
      <c r="B163" s="34"/>
      <c r="C163" s="34"/>
      <c r="D163" s="34"/>
      <c r="E163" s="34"/>
      <c r="F163" s="34"/>
      <c r="G163" s="34"/>
      <c r="H163" s="34"/>
      <c r="I163" s="34"/>
      <c r="J163" s="35"/>
    </row>
    <row r="164" spans="1:22" ht="22.5" customHeight="1">
      <c r="A164" s="44"/>
      <c r="B164" s="37" t="s">
        <v>175</v>
      </c>
      <c r="C164" s="41"/>
      <c r="D164" s="41"/>
      <c r="E164" s="41"/>
      <c r="F164" s="41"/>
      <c r="G164" s="41"/>
      <c r="H164" s="41"/>
      <c r="I164" s="41"/>
      <c r="J164" s="45"/>
    </row>
    <row r="165" spans="1:22" ht="13.5" customHeight="1">
      <c r="A165" s="44"/>
      <c r="B165" s="130"/>
      <c r="C165" s="561" t="s">
        <v>116</v>
      </c>
      <c r="D165" s="561"/>
      <c r="E165" s="561"/>
      <c r="F165" s="561"/>
      <c r="G165" s="561"/>
      <c r="H165" s="561"/>
      <c r="I165" s="130"/>
      <c r="J165" s="45"/>
    </row>
    <row r="166" spans="1:22">
      <c r="A166" s="44"/>
      <c r="B166" s="130"/>
      <c r="C166" s="561"/>
      <c r="D166" s="561"/>
      <c r="E166" s="561"/>
      <c r="F166" s="561"/>
      <c r="G166" s="561"/>
      <c r="H166" s="561"/>
      <c r="I166" s="130"/>
      <c r="J166" s="45"/>
    </row>
    <row r="167" spans="1:22">
      <c r="A167" s="44"/>
      <c r="B167" s="130"/>
      <c r="C167" s="130"/>
      <c r="D167" s="130"/>
      <c r="E167" s="130"/>
      <c r="F167" s="130"/>
      <c r="G167" s="130"/>
      <c r="H167" s="130"/>
      <c r="I167" s="130"/>
      <c r="J167" s="45"/>
    </row>
    <row r="168" spans="1:22">
      <c r="A168" s="44"/>
      <c r="B168" s="130"/>
      <c r="C168" s="130"/>
      <c r="D168" s="130"/>
      <c r="E168" s="130"/>
      <c r="F168" s="130"/>
      <c r="G168" s="130"/>
      <c r="H168" s="130"/>
      <c r="I168" s="130"/>
      <c r="J168" s="45"/>
    </row>
    <row r="169" spans="1:22" ht="14.25">
      <c r="A169" s="44"/>
      <c r="B169" s="130"/>
      <c r="C169" s="130"/>
      <c r="D169" s="130"/>
      <c r="E169" s="130"/>
      <c r="F169" s="130"/>
      <c r="G169" s="206"/>
      <c r="H169" s="130"/>
      <c r="I169" s="130"/>
      <c r="J169" s="45"/>
    </row>
    <row r="170" spans="1:22">
      <c r="A170" s="44"/>
      <c r="B170" s="130"/>
      <c r="C170" s="130"/>
      <c r="D170" s="130"/>
      <c r="E170" s="130"/>
      <c r="F170" s="130"/>
      <c r="G170" s="130"/>
      <c r="H170" s="130"/>
      <c r="I170" s="130"/>
      <c r="J170" s="45"/>
    </row>
    <row r="171" spans="1:22" ht="17.25" customHeight="1">
      <c r="A171" s="44"/>
      <c r="B171" s="130"/>
      <c r="C171" s="42" t="s">
        <v>253</v>
      </c>
      <c r="D171" s="130"/>
      <c r="E171" s="130"/>
      <c r="F171" s="130"/>
      <c r="G171" s="130"/>
      <c r="H171" s="130"/>
      <c r="I171" s="130"/>
      <c r="J171" s="45"/>
    </row>
    <row r="172" spans="1:22" ht="17.25" customHeight="1">
      <c r="A172" s="44"/>
      <c r="B172" s="130"/>
      <c r="C172" s="42" t="s">
        <v>303</v>
      </c>
      <c r="D172" s="130"/>
      <c r="E172" s="130"/>
      <c r="F172" s="130"/>
      <c r="G172" s="130"/>
      <c r="H172" s="130"/>
      <c r="I172" s="130"/>
      <c r="J172" s="45"/>
    </row>
    <row r="173" spans="1:22" ht="17.25" customHeight="1">
      <c r="A173" s="44"/>
      <c r="B173" s="130"/>
      <c r="C173" s="42" t="s">
        <v>182</v>
      </c>
      <c r="D173" s="130"/>
      <c r="E173" s="130"/>
      <c r="F173" s="130"/>
      <c r="G173" s="130"/>
      <c r="H173" s="130"/>
      <c r="I173" s="130"/>
      <c r="J173" s="45"/>
    </row>
    <row r="174" spans="1:22" ht="17.25" customHeight="1">
      <c r="A174" s="44"/>
      <c r="B174" s="342"/>
      <c r="C174" s="42" t="s">
        <v>183</v>
      </c>
      <c r="D174" s="342"/>
      <c r="E174" s="342"/>
      <c r="F174" s="342"/>
      <c r="G174" s="342"/>
      <c r="H174" s="342"/>
      <c r="I174" s="342"/>
      <c r="J174" s="45"/>
    </row>
    <row r="175" spans="1:22" ht="17.25" customHeight="1">
      <c r="A175" s="44"/>
      <c r="B175" s="342"/>
      <c r="C175" s="42" t="s">
        <v>117</v>
      </c>
      <c r="D175" s="342"/>
      <c r="E175" s="342"/>
      <c r="F175" s="342"/>
      <c r="G175" s="207"/>
      <c r="H175" s="342"/>
      <c r="I175" s="342"/>
      <c r="J175" s="45"/>
    </row>
    <row r="176" spans="1:22">
      <c r="A176" s="44"/>
      <c r="B176" s="342"/>
      <c r="C176" s="43"/>
      <c r="D176" s="342"/>
      <c r="E176" s="342"/>
      <c r="F176" s="342"/>
      <c r="G176" s="342"/>
      <c r="H176" s="342"/>
      <c r="I176" s="342"/>
      <c r="J176" s="45"/>
    </row>
    <row r="177" spans="1:19">
      <c r="A177" s="44"/>
      <c r="B177" s="342"/>
      <c r="C177" s="43"/>
      <c r="D177" s="342"/>
      <c r="E177" s="342"/>
      <c r="F177" s="342"/>
      <c r="G177" s="342"/>
      <c r="H177" s="342"/>
      <c r="I177" s="342"/>
      <c r="J177" s="45"/>
    </row>
    <row r="178" spans="1:19" ht="15" customHeight="1">
      <c r="A178" s="44"/>
      <c r="B178" s="565" t="s">
        <v>181</v>
      </c>
      <c r="C178" s="565"/>
      <c r="D178" s="565"/>
      <c r="E178" s="565"/>
      <c r="F178" s="565"/>
      <c r="G178" s="565"/>
      <c r="H178" s="565"/>
      <c r="I178" s="565"/>
      <c r="J178" s="45"/>
      <c r="K178" s="13"/>
      <c r="L178" s="13"/>
      <c r="M178" s="13"/>
      <c r="N178" s="13"/>
      <c r="O178" s="13"/>
      <c r="P178" s="13"/>
      <c r="Q178" s="13"/>
      <c r="R178" s="13"/>
      <c r="S178" s="13"/>
    </row>
    <row r="179" spans="1:19">
      <c r="A179" s="44"/>
      <c r="B179" s="13"/>
      <c r="C179" s="204"/>
      <c r="D179" s="204"/>
      <c r="E179" s="204"/>
      <c r="F179" s="204"/>
      <c r="G179" s="204"/>
      <c r="H179" s="41"/>
      <c r="I179" s="41"/>
      <c r="J179" s="45"/>
    </row>
    <row r="180" spans="1:19" ht="18" customHeight="1" thickBot="1">
      <c r="A180" s="44"/>
      <c r="B180" s="567" t="s">
        <v>174</v>
      </c>
      <c r="C180" s="568"/>
      <c r="D180" s="573" t="s">
        <v>302</v>
      </c>
      <c r="E180" s="573" t="s">
        <v>176</v>
      </c>
      <c r="F180" s="577" t="s">
        <v>177</v>
      </c>
      <c r="G180" s="594" t="s">
        <v>178</v>
      </c>
      <c r="H180" s="595"/>
      <c r="I180" s="596"/>
      <c r="J180" s="45"/>
    </row>
    <row r="181" spans="1:19" ht="18" customHeight="1">
      <c r="A181" s="44"/>
      <c r="B181" s="569"/>
      <c r="C181" s="570"/>
      <c r="D181" s="574"/>
      <c r="E181" s="574"/>
      <c r="F181" s="578"/>
      <c r="G181" s="576" t="s">
        <v>254</v>
      </c>
      <c r="H181" s="579" t="s">
        <v>179</v>
      </c>
      <c r="I181" s="581" t="s">
        <v>180</v>
      </c>
      <c r="J181" s="45"/>
    </row>
    <row r="182" spans="1:19" ht="18" customHeight="1">
      <c r="A182" s="44"/>
      <c r="B182" s="569"/>
      <c r="C182" s="570"/>
      <c r="D182" s="574"/>
      <c r="E182" s="574"/>
      <c r="F182" s="578"/>
      <c r="G182" s="573"/>
      <c r="H182" s="580"/>
      <c r="I182" s="582"/>
      <c r="J182" s="208"/>
    </row>
    <row r="183" spans="1:19" ht="14.25" thickBot="1">
      <c r="A183" s="44"/>
      <c r="B183" s="571"/>
      <c r="C183" s="572"/>
      <c r="D183" s="333" t="s">
        <v>299</v>
      </c>
      <c r="E183" s="333" t="s">
        <v>300</v>
      </c>
      <c r="F183" s="334" t="s">
        <v>301</v>
      </c>
      <c r="G183" s="335" t="s">
        <v>299</v>
      </c>
      <c r="H183" s="336" t="s">
        <v>299</v>
      </c>
      <c r="I183" s="337" t="s">
        <v>299</v>
      </c>
      <c r="J183" s="45"/>
    </row>
    <row r="184" spans="1:19">
      <c r="A184" s="44"/>
      <c r="B184" s="301" t="s">
        <v>285</v>
      </c>
      <c r="C184" s="302"/>
      <c r="D184" s="318">
        <f>+E111</f>
        <v>0.6</v>
      </c>
      <c r="E184" s="319">
        <v>0.48</v>
      </c>
      <c r="F184" s="320">
        <v>20</v>
      </c>
      <c r="G184" s="355" t="str">
        <f t="shared" ref="G184:G196" si="1">IF($G$200="","",ROUND(D184*E184*(100-F184)/(100-$G$200),1))</f>
        <v/>
      </c>
      <c r="H184" s="356" t="str">
        <f t="shared" ref="H184:H196" si="2">IF($G$200="","",ROUND($G$199*G184,1))</f>
        <v/>
      </c>
      <c r="I184" s="357" t="str">
        <f>IF($G$200="","",H184)</f>
        <v/>
      </c>
      <c r="J184" s="45"/>
    </row>
    <row r="185" spans="1:19">
      <c r="A185" s="44"/>
      <c r="B185" s="304" t="s">
        <v>286</v>
      </c>
      <c r="C185" s="305"/>
      <c r="D185" s="318">
        <f t="shared" ref="D185:D196" si="3">+E112</f>
        <v>16</v>
      </c>
      <c r="E185" s="321">
        <v>0.83</v>
      </c>
      <c r="F185" s="322">
        <v>3</v>
      </c>
      <c r="G185" s="355" t="str">
        <f t="shared" si="1"/>
        <v/>
      </c>
      <c r="H185" s="356" t="str">
        <f t="shared" si="2"/>
        <v/>
      </c>
      <c r="I185" s="358" t="str">
        <f>IF($G$200="","",H185)</f>
        <v/>
      </c>
      <c r="J185" s="45"/>
    </row>
    <row r="186" spans="1:19">
      <c r="A186" s="44"/>
      <c r="B186" s="306" t="s">
        <v>287</v>
      </c>
      <c r="C186" s="307"/>
      <c r="D186" s="318">
        <f t="shared" si="3"/>
        <v>8</v>
      </c>
      <c r="E186" s="323">
        <v>0.94</v>
      </c>
      <c r="F186" s="324">
        <v>7</v>
      </c>
      <c r="G186" s="355" t="str">
        <f t="shared" si="1"/>
        <v/>
      </c>
      <c r="H186" s="356" t="str">
        <f t="shared" si="2"/>
        <v/>
      </c>
      <c r="I186" s="562" t="str">
        <f>IF($G$200="","",H186+H187)</f>
        <v/>
      </c>
      <c r="J186" s="45"/>
    </row>
    <row r="187" spans="1:19">
      <c r="A187" s="44"/>
      <c r="B187" s="592" t="s">
        <v>288</v>
      </c>
      <c r="C187" s="593"/>
      <c r="D187" s="318">
        <f t="shared" si="3"/>
        <v>12</v>
      </c>
      <c r="E187" s="325">
        <v>0.98</v>
      </c>
      <c r="F187" s="326">
        <v>7</v>
      </c>
      <c r="G187" s="355" t="str">
        <f t="shared" si="1"/>
        <v/>
      </c>
      <c r="H187" s="356" t="str">
        <f t="shared" si="2"/>
        <v/>
      </c>
      <c r="I187" s="562"/>
      <c r="J187" s="45"/>
    </row>
    <row r="188" spans="1:19">
      <c r="A188" s="44"/>
      <c r="B188" s="306" t="s">
        <v>289</v>
      </c>
      <c r="C188" s="307"/>
      <c r="D188" s="318">
        <f t="shared" si="3"/>
        <v>8</v>
      </c>
      <c r="E188" s="323">
        <v>0.92</v>
      </c>
      <c r="F188" s="324">
        <v>7</v>
      </c>
      <c r="G188" s="355" t="str">
        <f t="shared" si="1"/>
        <v/>
      </c>
      <c r="H188" s="356" t="str">
        <f t="shared" si="2"/>
        <v/>
      </c>
      <c r="I188" s="562" t="str">
        <f>IF($G$200="","",H188+H189+H190)</f>
        <v/>
      </c>
      <c r="J188" s="45"/>
    </row>
    <row r="189" spans="1:19">
      <c r="A189" s="44"/>
      <c r="B189" s="312" t="s">
        <v>290</v>
      </c>
      <c r="C189" s="313"/>
      <c r="D189" s="318">
        <f t="shared" si="3"/>
        <v>12</v>
      </c>
      <c r="E189" s="327">
        <v>0.97</v>
      </c>
      <c r="F189" s="328">
        <v>7</v>
      </c>
      <c r="G189" s="355" t="str">
        <f t="shared" si="1"/>
        <v/>
      </c>
      <c r="H189" s="356" t="str">
        <f t="shared" si="2"/>
        <v/>
      </c>
      <c r="I189" s="562"/>
      <c r="J189" s="45"/>
    </row>
    <row r="190" spans="1:19">
      <c r="A190" s="44"/>
      <c r="B190" s="309" t="s">
        <v>291</v>
      </c>
      <c r="C190" s="310"/>
      <c r="D190" s="318">
        <f t="shared" si="3"/>
        <v>20</v>
      </c>
      <c r="E190" s="329">
        <v>0.9</v>
      </c>
      <c r="F190" s="330">
        <v>7</v>
      </c>
      <c r="G190" s="355" t="str">
        <f t="shared" si="1"/>
        <v/>
      </c>
      <c r="H190" s="356" t="str">
        <f t="shared" si="2"/>
        <v/>
      </c>
      <c r="I190" s="562"/>
      <c r="J190" s="45"/>
    </row>
    <row r="191" spans="1:19" ht="14.25" thickBot="1">
      <c r="A191" s="44"/>
      <c r="B191" s="304" t="s">
        <v>292</v>
      </c>
      <c r="C191" s="305"/>
      <c r="D191" s="318">
        <f t="shared" si="3"/>
        <v>95</v>
      </c>
      <c r="E191" s="321">
        <v>1</v>
      </c>
      <c r="F191" s="322">
        <v>15</v>
      </c>
      <c r="G191" s="355" t="str">
        <f t="shared" si="1"/>
        <v/>
      </c>
      <c r="H191" s="356" t="str">
        <f t="shared" si="2"/>
        <v/>
      </c>
      <c r="I191" s="359" t="str">
        <f>IF($G$76="","",H191)</f>
        <v/>
      </c>
      <c r="J191" s="45"/>
    </row>
    <row r="192" spans="1:19">
      <c r="A192" s="44"/>
      <c r="B192" s="304" t="s">
        <v>293</v>
      </c>
      <c r="C192" s="305"/>
      <c r="D192" s="318">
        <f t="shared" si="3"/>
        <v>20</v>
      </c>
      <c r="E192" s="321">
        <v>0.91</v>
      </c>
      <c r="F192" s="322">
        <v>7</v>
      </c>
      <c r="G192" s="355" t="str">
        <f t="shared" si="1"/>
        <v/>
      </c>
      <c r="H192" s="356" t="str">
        <f t="shared" si="2"/>
        <v/>
      </c>
      <c r="I192" s="357" t="str">
        <f>IF($G$200="","",H192)</f>
        <v/>
      </c>
      <c r="J192" s="45"/>
    </row>
    <row r="193" spans="1:10">
      <c r="A193" s="44"/>
      <c r="B193" s="306" t="s">
        <v>294</v>
      </c>
      <c r="C193" s="307"/>
      <c r="D193" s="318">
        <f t="shared" si="3"/>
        <v>0.4</v>
      </c>
      <c r="E193" s="323">
        <v>0.37</v>
      </c>
      <c r="F193" s="324">
        <v>20</v>
      </c>
      <c r="G193" s="355" t="str">
        <f t="shared" si="1"/>
        <v/>
      </c>
      <c r="H193" s="356" t="str">
        <f t="shared" si="2"/>
        <v/>
      </c>
      <c r="I193" s="562" t="str">
        <f>IF($G$200="","",H193+H194+H195)</f>
        <v/>
      </c>
      <c r="J193" s="45"/>
    </row>
    <row r="194" spans="1:10">
      <c r="A194" s="89"/>
      <c r="B194" s="312" t="s">
        <v>295</v>
      </c>
      <c r="C194" s="313"/>
      <c r="D194" s="318">
        <f t="shared" si="3"/>
        <v>4</v>
      </c>
      <c r="E194" s="327">
        <v>1</v>
      </c>
      <c r="F194" s="328">
        <v>20</v>
      </c>
      <c r="G194" s="355" t="str">
        <f t="shared" si="1"/>
        <v/>
      </c>
      <c r="H194" s="356" t="str">
        <f t="shared" si="2"/>
        <v/>
      </c>
      <c r="I194" s="562"/>
      <c r="J194" s="114"/>
    </row>
    <row r="195" spans="1:10">
      <c r="A195" s="89"/>
      <c r="B195" s="309" t="s">
        <v>296</v>
      </c>
      <c r="C195" s="310"/>
      <c r="D195" s="318">
        <f t="shared" si="3"/>
        <v>2</v>
      </c>
      <c r="E195" s="329">
        <v>1</v>
      </c>
      <c r="F195" s="330">
        <v>20</v>
      </c>
      <c r="G195" s="355" t="str">
        <f t="shared" si="1"/>
        <v/>
      </c>
      <c r="H195" s="356" t="str">
        <f t="shared" si="2"/>
        <v/>
      </c>
      <c r="I195" s="562"/>
      <c r="J195" s="114"/>
    </row>
    <row r="196" spans="1:10" ht="14.25" thickBot="1">
      <c r="A196" s="44"/>
      <c r="B196" s="315" t="s">
        <v>297</v>
      </c>
      <c r="C196" s="316"/>
      <c r="D196" s="318">
        <f t="shared" si="3"/>
        <v>8</v>
      </c>
      <c r="E196" s="331">
        <v>0.95</v>
      </c>
      <c r="F196" s="332">
        <v>7</v>
      </c>
      <c r="G196" s="355" t="str">
        <f t="shared" si="1"/>
        <v/>
      </c>
      <c r="H196" s="356" t="str">
        <f t="shared" si="2"/>
        <v/>
      </c>
      <c r="I196" s="359" t="str">
        <f>IF($G$200="","",H196)</f>
        <v/>
      </c>
      <c r="J196" s="45"/>
    </row>
    <row r="197" spans="1:10">
      <c r="A197" s="44"/>
      <c r="B197" s="589" t="s">
        <v>120</v>
      </c>
      <c r="C197" s="590"/>
      <c r="D197" s="590"/>
      <c r="E197" s="590"/>
      <c r="F197" s="591"/>
      <c r="G197" s="360" t="str">
        <f>IF($G$200&lt;&gt;"",SUM(G184:G196),"")</f>
        <v/>
      </c>
      <c r="H197" s="360" t="str">
        <f>IF($G$200&lt;&gt;"",SUM(H184:H196),"")</f>
        <v/>
      </c>
      <c r="I197" s="360" t="str">
        <f>IF($G$200&lt;&gt;"",SUM(I184:I196),"")</f>
        <v/>
      </c>
      <c r="J197" s="209"/>
    </row>
    <row r="198" spans="1:10">
      <c r="A198" s="44"/>
      <c r="B198" s="41"/>
      <c r="C198" s="204"/>
      <c r="D198" s="210"/>
      <c r="E198" s="210"/>
      <c r="F198" s="205"/>
      <c r="G198" s="211"/>
      <c r="H198" s="212"/>
      <c r="I198" s="41"/>
      <c r="J198" s="45"/>
    </row>
    <row r="199" spans="1:10" ht="18" customHeight="1">
      <c r="A199" s="44"/>
      <c r="B199" s="13"/>
      <c r="C199" s="46" t="s">
        <v>111</v>
      </c>
      <c r="D199" s="41"/>
      <c r="E199" s="41"/>
      <c r="F199" s="48" t="s">
        <v>154</v>
      </c>
      <c r="G199" s="213">
        <f>+G65</f>
        <v>0</v>
      </c>
      <c r="H199" s="41" t="s">
        <v>88</v>
      </c>
      <c r="I199" s="41"/>
      <c r="J199" s="114"/>
    </row>
    <row r="200" spans="1:10" ht="18" customHeight="1">
      <c r="A200" s="44"/>
      <c r="B200" s="30"/>
      <c r="C200" s="42" t="s">
        <v>118</v>
      </c>
      <c r="D200" s="90"/>
      <c r="E200" s="41"/>
      <c r="F200" s="48" t="s">
        <v>155</v>
      </c>
      <c r="G200" s="214" t="str">
        <f>IF(G70="","",+G70)</f>
        <v/>
      </c>
      <c r="H200" s="215" t="s">
        <v>119</v>
      </c>
      <c r="I200" s="16"/>
      <c r="J200" s="114"/>
    </row>
    <row r="201" spans="1:10">
      <c r="A201" s="44"/>
      <c r="B201" s="41"/>
      <c r="C201" s="204"/>
      <c r="D201" s="210"/>
      <c r="E201" s="210"/>
      <c r="F201" s="205"/>
      <c r="G201" s="211"/>
      <c r="H201" s="212"/>
      <c r="I201" s="41"/>
      <c r="J201" s="45"/>
    </row>
    <row r="202" spans="1:10">
      <c r="A202" s="44"/>
      <c r="B202" s="41"/>
      <c r="C202" s="204"/>
      <c r="D202" s="210"/>
      <c r="E202" s="210"/>
      <c r="F202" s="205"/>
      <c r="G202" s="216"/>
      <c r="H202" s="212"/>
      <c r="I202" s="41"/>
      <c r="J202" s="45"/>
    </row>
    <row r="203" spans="1:10">
      <c r="A203" s="44"/>
      <c r="B203" s="41"/>
      <c r="C203" s="41"/>
      <c r="D203" s="41"/>
      <c r="E203" s="41"/>
      <c r="F203" s="41"/>
      <c r="G203" s="41"/>
      <c r="H203" s="41"/>
      <c r="I203" s="41"/>
      <c r="J203" s="45"/>
    </row>
    <row r="204" spans="1:10">
      <c r="A204" s="44"/>
      <c r="B204" s="41"/>
      <c r="C204" s="41"/>
      <c r="D204" s="41"/>
      <c r="E204" s="41"/>
      <c r="F204" s="41"/>
      <c r="G204" s="41"/>
      <c r="H204" s="41"/>
      <c r="I204" s="41"/>
      <c r="J204" s="45"/>
    </row>
    <row r="205" spans="1:10">
      <c r="A205" s="44"/>
      <c r="B205" s="41"/>
      <c r="C205" s="41"/>
      <c r="D205" s="41"/>
      <c r="E205" s="41"/>
      <c r="F205" s="41"/>
      <c r="G205" s="41"/>
      <c r="H205" s="41"/>
      <c r="I205" s="41"/>
      <c r="J205" s="45"/>
    </row>
    <row r="206" spans="1:10">
      <c r="A206" s="44"/>
      <c r="B206" s="41"/>
      <c r="C206" s="41"/>
      <c r="D206" s="41"/>
      <c r="E206" s="41"/>
      <c r="F206" s="41"/>
      <c r="G206" s="41"/>
      <c r="H206" s="41"/>
      <c r="I206" s="41"/>
      <c r="J206" s="45"/>
    </row>
    <row r="207" spans="1:10">
      <c r="A207" s="44"/>
      <c r="B207" s="41"/>
      <c r="C207" s="41"/>
      <c r="D207" s="41"/>
      <c r="E207" s="41"/>
      <c r="F207" s="41"/>
      <c r="G207" s="41"/>
      <c r="H207" s="41"/>
      <c r="I207" s="41"/>
      <c r="J207" s="45"/>
    </row>
    <row r="208" spans="1:10">
      <c r="A208" s="89"/>
      <c r="B208" s="13"/>
      <c r="C208" s="13"/>
      <c r="D208" s="13"/>
      <c r="E208" s="13"/>
      <c r="F208" s="13"/>
      <c r="G208" s="13"/>
      <c r="H208" s="13"/>
      <c r="I208" s="13"/>
      <c r="J208" s="114"/>
    </row>
    <row r="209" spans="1:22">
      <c r="A209" s="89"/>
      <c r="B209" s="13"/>
      <c r="C209" s="13"/>
      <c r="D209" s="13"/>
      <c r="E209" s="13"/>
      <c r="F209" s="13"/>
      <c r="G209" s="13"/>
      <c r="H209" s="13"/>
      <c r="I209" s="13"/>
      <c r="J209" s="114"/>
    </row>
    <row r="210" spans="1:22">
      <c r="A210" s="89"/>
      <c r="B210" s="13"/>
      <c r="C210" s="13"/>
      <c r="D210" s="13"/>
      <c r="E210" s="13"/>
      <c r="F210" s="13"/>
      <c r="G210" s="13"/>
      <c r="H210" s="13"/>
      <c r="I210" s="13"/>
      <c r="J210" s="114"/>
    </row>
    <row r="211" spans="1:22">
      <c r="A211" s="89"/>
      <c r="B211" s="13"/>
      <c r="C211" s="13"/>
      <c r="D211" s="13"/>
      <c r="E211" s="13"/>
      <c r="F211" s="13"/>
      <c r="G211" s="13"/>
      <c r="H211" s="13"/>
      <c r="I211" s="13"/>
      <c r="J211" s="114"/>
    </row>
    <row r="212" spans="1:22" ht="14.45" customHeight="1" thickBot="1">
      <c r="A212" s="126"/>
      <c r="B212" s="144"/>
      <c r="C212" s="144"/>
      <c r="D212" s="144"/>
      <c r="E212" s="144"/>
      <c r="F212" s="144"/>
      <c r="G212" s="144"/>
      <c r="H212" s="144"/>
      <c r="I212" s="144"/>
      <c r="J212" s="145"/>
    </row>
    <row r="213" spans="1:22" ht="9" customHeight="1"/>
    <row r="214" spans="1:22" ht="14.25" thickBot="1"/>
    <row r="215" spans="1:22" s="30" customFormat="1" ht="19.5" customHeight="1" thickBot="1">
      <c r="A215" s="470" t="str">
        <f>+A160</f>
        <v>業務用厨房熱機器等性能測定結果　【電気機器】</v>
      </c>
      <c r="B215" s="471"/>
      <c r="C215" s="471"/>
      <c r="D215" s="471"/>
      <c r="E215" s="471"/>
      <c r="F215" s="471"/>
      <c r="G215" s="471"/>
      <c r="H215" s="471"/>
      <c r="I215" s="471"/>
      <c r="J215" s="472"/>
      <c r="M215" s="16"/>
      <c r="N215" s="344"/>
      <c r="O215" s="344"/>
      <c r="P215" s="348"/>
      <c r="Q215" s="173"/>
      <c r="R215" s="174"/>
      <c r="S215" s="41"/>
      <c r="T215" s="41"/>
      <c r="U215" s="41"/>
      <c r="V215" s="41"/>
    </row>
    <row r="216" spans="1:22" s="30" customFormat="1" ht="28.5" customHeight="1" thickTop="1">
      <c r="A216" s="31" t="s">
        <v>327</v>
      </c>
      <c r="B216" s="537" t="str">
        <f>+B3</f>
        <v>ティルティングパン        （　４．調理能力　）</v>
      </c>
      <c r="C216" s="555"/>
      <c r="D216" s="555"/>
      <c r="E216" s="555"/>
      <c r="F216" s="555"/>
      <c r="G216" s="555"/>
      <c r="H216" s="555"/>
      <c r="I216" s="556" t="str">
        <f>+表紙!H12</f>
        <v>選択して下さい</v>
      </c>
      <c r="J216" s="557"/>
      <c r="M216" s="16"/>
      <c r="N216" s="344"/>
      <c r="O216" s="344"/>
      <c r="P216" s="348"/>
      <c r="Q216" s="173"/>
      <c r="R216" s="174"/>
      <c r="S216" s="41"/>
      <c r="T216" s="41"/>
      <c r="U216" s="41"/>
      <c r="V216" s="41"/>
    </row>
    <row r="217" spans="1:22" s="30" customFormat="1" ht="20.100000000000001" customHeight="1" thickBot="1">
      <c r="A217" s="14" t="s">
        <v>2</v>
      </c>
      <c r="B217" s="558" t="str">
        <f>$B$4</f>
        <v/>
      </c>
      <c r="C217" s="540"/>
      <c r="D217" s="541"/>
      <c r="E217" s="542"/>
      <c r="F217" s="32" t="s">
        <v>3</v>
      </c>
      <c r="G217" s="558" t="str">
        <f>$G$4</f>
        <v/>
      </c>
      <c r="H217" s="540"/>
      <c r="I217" s="541"/>
      <c r="J217" s="559"/>
      <c r="M217" s="41"/>
      <c r="N217" s="41"/>
      <c r="O217" s="41"/>
      <c r="P217" s="41"/>
      <c r="Q217" s="41"/>
      <c r="R217" s="41"/>
      <c r="S217" s="41"/>
      <c r="T217" s="41"/>
      <c r="U217" s="41"/>
      <c r="V217" s="41"/>
    </row>
    <row r="218" spans="1:22">
      <c r="A218" s="33"/>
      <c r="B218" s="34"/>
      <c r="C218" s="34"/>
      <c r="D218" s="34"/>
      <c r="E218" s="34"/>
      <c r="F218" s="34"/>
      <c r="G218" s="34"/>
      <c r="H218" s="34"/>
      <c r="I218" s="34"/>
      <c r="J218" s="35"/>
    </row>
    <row r="219" spans="1:22">
      <c r="A219" s="44"/>
      <c r="B219" s="41"/>
      <c r="C219" s="344"/>
      <c r="D219" s="344"/>
      <c r="E219" s="344"/>
      <c r="F219" s="344"/>
      <c r="G219" s="344"/>
      <c r="H219" s="344"/>
      <c r="I219" s="41"/>
      <c r="J219" s="45"/>
    </row>
    <row r="220" spans="1:22">
      <c r="A220" s="44"/>
      <c r="B220" s="42" t="s">
        <v>7</v>
      </c>
      <c r="C220" s="30"/>
      <c r="D220" s="344"/>
      <c r="E220" s="344"/>
      <c r="F220" s="344"/>
      <c r="G220" s="344"/>
      <c r="H220" s="344"/>
      <c r="I220" s="41"/>
      <c r="J220" s="45"/>
    </row>
    <row r="221" spans="1:22">
      <c r="A221" s="89"/>
      <c r="B221" s="41"/>
      <c r="C221" s="13"/>
      <c r="D221" s="344"/>
      <c r="E221" s="13"/>
      <c r="F221" s="13"/>
      <c r="G221" s="13"/>
      <c r="H221" s="13"/>
      <c r="I221" s="41"/>
      <c r="J221" s="45"/>
    </row>
    <row r="222" spans="1:22">
      <c r="A222" s="89"/>
      <c r="B222" s="41"/>
      <c r="C222" s="344"/>
      <c r="D222" s="344"/>
      <c r="E222" s="344"/>
      <c r="F222" s="344"/>
      <c r="G222" s="344"/>
      <c r="H222" s="344"/>
      <c r="I222" s="41"/>
      <c r="J222" s="45"/>
    </row>
    <row r="223" spans="1:22">
      <c r="A223" s="89"/>
      <c r="B223" s="41"/>
      <c r="C223" s="344"/>
      <c r="D223" s="344"/>
      <c r="E223" s="344"/>
      <c r="F223" s="344"/>
      <c r="G223" s="344"/>
      <c r="H223" s="344"/>
      <c r="I223" s="41"/>
      <c r="J223" s="45"/>
    </row>
    <row r="224" spans="1:22">
      <c r="A224" s="89"/>
      <c r="B224" s="41"/>
      <c r="C224" s="344"/>
      <c r="D224" s="344"/>
      <c r="E224" s="344"/>
      <c r="F224" s="344"/>
      <c r="G224" s="344"/>
      <c r="H224" s="344"/>
      <c r="I224" s="41"/>
      <c r="J224" s="45"/>
    </row>
    <row r="225" spans="1:10">
      <c r="A225" s="89"/>
      <c r="B225" s="41"/>
      <c r="C225" s="344"/>
      <c r="D225" s="344"/>
      <c r="E225" s="344"/>
      <c r="F225" s="344"/>
      <c r="G225" s="344"/>
      <c r="H225" s="344"/>
      <c r="I225" s="41"/>
      <c r="J225" s="45"/>
    </row>
    <row r="226" spans="1:10">
      <c r="A226" s="89"/>
      <c r="B226" s="41"/>
      <c r="C226" s="344"/>
      <c r="D226" s="344"/>
      <c r="E226" s="344"/>
      <c r="F226" s="344"/>
      <c r="G226" s="344"/>
      <c r="H226" s="344"/>
      <c r="I226" s="41"/>
      <c r="J226" s="45"/>
    </row>
    <row r="227" spans="1:10">
      <c r="A227" s="89"/>
      <c r="B227" s="41"/>
      <c r="C227" s="344"/>
      <c r="D227" s="344"/>
      <c r="E227" s="344"/>
      <c r="F227" s="344"/>
      <c r="G227" s="344"/>
      <c r="H227" s="344"/>
      <c r="I227" s="41"/>
      <c r="J227" s="45"/>
    </row>
    <row r="228" spans="1:10">
      <c r="A228" s="89"/>
      <c r="B228" s="41"/>
      <c r="C228" s="344"/>
      <c r="D228" s="344"/>
      <c r="E228" s="344"/>
      <c r="F228" s="344"/>
      <c r="G228" s="344"/>
      <c r="H228" s="344"/>
      <c r="I228" s="41"/>
      <c r="J228" s="45"/>
    </row>
    <row r="229" spans="1:10">
      <c r="A229" s="89"/>
      <c r="B229" s="41"/>
      <c r="C229" s="344"/>
      <c r="D229" s="344"/>
      <c r="E229" s="344"/>
      <c r="F229" s="344"/>
      <c r="G229" s="344"/>
      <c r="H229" s="344"/>
      <c r="I229" s="41"/>
      <c r="J229" s="45"/>
    </row>
    <row r="230" spans="1:10">
      <c r="A230" s="89"/>
      <c r="B230" s="41"/>
      <c r="C230" s="344"/>
      <c r="D230" s="344"/>
      <c r="E230" s="344"/>
      <c r="F230" s="344"/>
      <c r="G230" s="344"/>
      <c r="H230" s="344"/>
      <c r="I230" s="41"/>
      <c r="J230" s="45"/>
    </row>
    <row r="231" spans="1:10">
      <c r="A231" s="89"/>
      <c r="B231" s="41"/>
      <c r="C231" s="344"/>
      <c r="D231" s="344"/>
      <c r="E231" s="344"/>
      <c r="F231" s="344"/>
      <c r="G231" s="344"/>
      <c r="H231" s="344"/>
      <c r="I231" s="41"/>
      <c r="J231" s="45"/>
    </row>
    <row r="232" spans="1:10">
      <c r="A232" s="89"/>
      <c r="B232" s="41"/>
      <c r="C232" s="344"/>
      <c r="D232" s="344"/>
      <c r="E232" s="344"/>
      <c r="F232" s="344"/>
      <c r="G232" s="344"/>
      <c r="H232" s="344"/>
      <c r="I232" s="41"/>
      <c r="J232" s="45"/>
    </row>
    <row r="233" spans="1:10">
      <c r="A233" s="89"/>
      <c r="B233" s="41"/>
      <c r="C233" s="344"/>
      <c r="D233" s="344"/>
      <c r="E233" s="344"/>
      <c r="F233" s="344"/>
      <c r="G233" s="344"/>
      <c r="H233" s="344"/>
      <c r="I233" s="41"/>
      <c r="J233" s="45"/>
    </row>
    <row r="234" spans="1:10">
      <c r="A234" s="89"/>
      <c r="B234" s="41"/>
      <c r="C234" s="344"/>
      <c r="D234" s="344"/>
      <c r="E234" s="344"/>
      <c r="F234" s="344"/>
      <c r="G234" s="344"/>
      <c r="H234" s="344"/>
      <c r="I234" s="41"/>
      <c r="J234" s="45"/>
    </row>
    <row r="235" spans="1:10">
      <c r="A235" s="89"/>
      <c r="B235" s="41"/>
      <c r="C235" s="344"/>
      <c r="D235" s="344"/>
      <c r="E235" s="344"/>
      <c r="F235" s="344"/>
      <c r="G235" s="344"/>
      <c r="H235" s="344"/>
      <c r="I235" s="41"/>
      <c r="J235" s="45"/>
    </row>
    <row r="236" spans="1:10">
      <c r="A236" s="89"/>
      <c r="B236" s="41"/>
      <c r="C236" s="344"/>
      <c r="D236" s="344"/>
      <c r="E236" s="344"/>
      <c r="F236" s="344"/>
      <c r="G236" s="344"/>
      <c r="H236" s="344"/>
      <c r="I236" s="41"/>
      <c r="J236" s="45"/>
    </row>
    <row r="237" spans="1:10">
      <c r="A237" s="89"/>
      <c r="B237" s="41"/>
      <c r="C237" s="41"/>
      <c r="D237" s="41"/>
      <c r="E237" s="41"/>
      <c r="F237" s="41"/>
      <c r="G237" s="41"/>
      <c r="H237" s="41"/>
      <c r="I237" s="41"/>
      <c r="J237" s="45"/>
    </row>
    <row r="238" spans="1:10">
      <c r="A238" s="89"/>
      <c r="B238" s="41"/>
      <c r="C238" s="41"/>
      <c r="D238" s="41"/>
      <c r="E238" s="41"/>
      <c r="F238" s="41"/>
      <c r="G238" s="41"/>
      <c r="H238" s="41"/>
      <c r="I238" s="41"/>
      <c r="J238" s="45"/>
    </row>
    <row r="239" spans="1:10">
      <c r="A239" s="89"/>
      <c r="B239" s="41"/>
      <c r="C239" s="41"/>
      <c r="D239" s="41"/>
      <c r="E239" s="41"/>
      <c r="F239" s="41"/>
      <c r="G239" s="41"/>
      <c r="H239" s="41"/>
      <c r="I239" s="41"/>
      <c r="J239" s="45"/>
    </row>
    <row r="240" spans="1:10">
      <c r="A240" s="89"/>
      <c r="B240" s="41"/>
      <c r="C240" s="13"/>
      <c r="D240" s="344"/>
      <c r="E240" s="344"/>
      <c r="F240" s="344"/>
      <c r="G240" s="344"/>
      <c r="H240" s="344"/>
      <c r="I240" s="41"/>
      <c r="J240" s="45"/>
    </row>
    <row r="241" spans="1:10">
      <c r="A241" s="89"/>
      <c r="B241" s="41"/>
      <c r="C241" s="13"/>
      <c r="D241" s="344"/>
      <c r="E241" s="344"/>
      <c r="F241" s="344"/>
      <c r="G241" s="344"/>
      <c r="H241" s="344"/>
      <c r="I241" s="41"/>
      <c r="J241" s="45"/>
    </row>
    <row r="242" spans="1:10">
      <c r="A242" s="89"/>
      <c r="B242" s="41"/>
      <c r="C242" s="13"/>
      <c r="D242" s="344"/>
      <c r="E242" s="344"/>
      <c r="F242" s="344"/>
      <c r="G242" s="344"/>
      <c r="H242" s="344"/>
      <c r="I242" s="41"/>
      <c r="J242" s="45"/>
    </row>
    <row r="243" spans="1:10">
      <c r="A243" s="89"/>
      <c r="B243" s="41"/>
      <c r="C243" s="13"/>
      <c r="D243" s="344"/>
      <c r="E243" s="344"/>
      <c r="F243" s="344"/>
      <c r="G243" s="344"/>
      <c r="H243" s="344"/>
      <c r="I243" s="41"/>
      <c r="J243" s="45"/>
    </row>
    <row r="244" spans="1:10">
      <c r="A244" s="89"/>
      <c r="B244" s="41" t="s">
        <v>144</v>
      </c>
      <c r="C244" s="13"/>
      <c r="D244" s="344"/>
      <c r="E244" s="344"/>
      <c r="F244" s="344"/>
      <c r="G244" s="344"/>
      <c r="H244" s="344"/>
      <c r="I244" s="41"/>
      <c r="J244" s="45"/>
    </row>
    <row r="245" spans="1:10">
      <c r="A245" s="89"/>
      <c r="B245" s="41"/>
      <c r="C245" s="13"/>
      <c r="D245" s="344"/>
      <c r="E245" s="344"/>
      <c r="F245" s="344"/>
      <c r="G245" s="344"/>
      <c r="H245" s="344"/>
      <c r="I245" s="41"/>
      <c r="J245" s="45"/>
    </row>
    <row r="246" spans="1:10">
      <c r="A246" s="89"/>
      <c r="B246" s="41"/>
      <c r="C246" s="42"/>
      <c r="D246" s="344"/>
      <c r="E246" s="344"/>
      <c r="F246" s="344"/>
      <c r="G246" s="344"/>
      <c r="H246" s="344"/>
      <c r="I246" s="41"/>
      <c r="J246" s="45"/>
    </row>
    <row r="247" spans="1:10">
      <c r="A247" s="89"/>
      <c r="B247" s="41"/>
      <c r="C247" s="13"/>
      <c r="D247" s="344"/>
      <c r="E247" s="344"/>
      <c r="F247" s="344"/>
      <c r="G247" s="344"/>
      <c r="H247" s="344"/>
      <c r="I247" s="41"/>
      <c r="J247" s="45"/>
    </row>
    <row r="248" spans="1:10">
      <c r="A248" s="89"/>
      <c r="B248" s="41"/>
      <c r="C248" s="13"/>
      <c r="D248" s="344"/>
      <c r="E248" s="344"/>
      <c r="F248" s="344"/>
      <c r="G248" s="344"/>
      <c r="H248" s="344"/>
      <c r="I248" s="41"/>
      <c r="J248" s="45"/>
    </row>
    <row r="249" spans="1:10">
      <c r="A249" s="89"/>
      <c r="B249" s="41"/>
      <c r="C249" s="13"/>
      <c r="D249" s="344"/>
      <c r="E249" s="344"/>
      <c r="F249" s="344"/>
      <c r="G249" s="344"/>
      <c r="H249" s="344"/>
      <c r="I249" s="41"/>
      <c r="J249" s="45"/>
    </row>
    <row r="250" spans="1:10">
      <c r="A250" s="89"/>
      <c r="B250" s="41"/>
      <c r="C250" s="13"/>
      <c r="D250" s="344"/>
      <c r="E250" s="344"/>
      <c r="F250" s="344"/>
      <c r="G250" s="344"/>
      <c r="H250" s="344"/>
      <c r="I250" s="41"/>
      <c r="J250" s="45"/>
    </row>
    <row r="251" spans="1:10">
      <c r="A251" s="89"/>
      <c r="B251" s="41"/>
      <c r="C251" s="13"/>
      <c r="D251" s="344"/>
      <c r="E251" s="344"/>
      <c r="F251" s="344"/>
      <c r="G251" s="344"/>
      <c r="H251" s="344"/>
      <c r="I251" s="41"/>
      <c r="J251" s="45"/>
    </row>
    <row r="252" spans="1:10">
      <c r="A252" s="89"/>
      <c r="B252" s="41"/>
      <c r="C252" s="344"/>
      <c r="D252" s="344"/>
      <c r="E252" s="344"/>
      <c r="F252" s="344"/>
      <c r="G252" s="344"/>
      <c r="H252" s="344"/>
      <c r="I252" s="41"/>
      <c r="J252" s="45"/>
    </row>
    <row r="253" spans="1:10">
      <c r="A253" s="89"/>
      <c r="B253" s="41"/>
      <c r="C253" s="344"/>
      <c r="D253" s="344"/>
      <c r="E253" s="344"/>
      <c r="F253" s="344"/>
      <c r="G253" s="344"/>
      <c r="H253" s="344"/>
      <c r="I253" s="41"/>
      <c r="J253" s="45"/>
    </row>
    <row r="254" spans="1:10">
      <c r="A254" s="89"/>
      <c r="B254" s="41"/>
      <c r="C254" s="344"/>
      <c r="D254" s="344"/>
      <c r="E254" s="344"/>
      <c r="F254" s="344"/>
      <c r="G254" s="344"/>
      <c r="H254" s="344"/>
      <c r="I254" s="41"/>
      <c r="J254" s="45"/>
    </row>
    <row r="255" spans="1:10">
      <c r="A255" s="89"/>
      <c r="B255" s="41"/>
      <c r="C255" s="344"/>
      <c r="D255" s="344"/>
      <c r="E255" s="344"/>
      <c r="F255" s="344"/>
      <c r="G255" s="344"/>
      <c r="H255" s="344"/>
      <c r="I255" s="41"/>
      <c r="J255" s="45"/>
    </row>
    <row r="256" spans="1:10">
      <c r="A256" s="89"/>
      <c r="B256" s="41"/>
      <c r="C256" s="344"/>
      <c r="D256" s="344"/>
      <c r="E256" s="344"/>
      <c r="F256" s="344"/>
      <c r="G256" s="344"/>
      <c r="H256" s="344"/>
      <c r="I256" s="41"/>
      <c r="J256" s="45"/>
    </row>
    <row r="257" spans="1:10">
      <c r="A257" s="89"/>
      <c r="B257" s="41"/>
      <c r="C257" s="344"/>
      <c r="D257" s="344"/>
      <c r="E257" s="344"/>
      <c r="F257" s="344"/>
      <c r="G257" s="344"/>
      <c r="H257" s="344"/>
      <c r="I257" s="41"/>
      <c r="J257" s="45"/>
    </row>
    <row r="258" spans="1:10">
      <c r="A258" s="89"/>
      <c r="B258" s="41"/>
      <c r="C258" s="344"/>
      <c r="D258" s="344"/>
      <c r="E258" s="344"/>
      <c r="F258" s="344"/>
      <c r="G258" s="344"/>
      <c r="H258" s="344"/>
      <c r="I258" s="41"/>
      <c r="J258" s="45"/>
    </row>
    <row r="259" spans="1:10">
      <c r="A259" s="89"/>
      <c r="B259" s="41"/>
      <c r="C259" s="344"/>
      <c r="D259" s="344"/>
      <c r="E259" s="344"/>
      <c r="F259" s="344"/>
      <c r="G259" s="344"/>
      <c r="H259" s="344"/>
      <c r="I259" s="41"/>
      <c r="J259" s="45"/>
    </row>
    <row r="260" spans="1:10">
      <c r="A260" s="89"/>
      <c r="B260" s="41"/>
      <c r="C260" s="344"/>
      <c r="D260" s="344"/>
      <c r="E260" s="344"/>
      <c r="F260" s="344"/>
      <c r="G260" s="344"/>
      <c r="H260" s="344"/>
      <c r="I260" s="41"/>
      <c r="J260" s="45"/>
    </row>
    <row r="261" spans="1:10" ht="15.75" customHeight="1">
      <c r="A261" s="89"/>
      <c r="B261" s="41"/>
      <c r="C261" s="344"/>
      <c r="D261" s="344"/>
      <c r="E261" s="344"/>
      <c r="F261" s="344"/>
      <c r="G261" s="344"/>
      <c r="H261" s="344"/>
      <c r="I261" s="41"/>
      <c r="J261" s="45"/>
    </row>
    <row r="262" spans="1:10" ht="15.75" customHeight="1">
      <c r="A262" s="89"/>
      <c r="B262" s="41"/>
      <c r="C262" s="344"/>
      <c r="D262" s="344"/>
      <c r="E262" s="344"/>
      <c r="F262" s="344"/>
      <c r="G262" s="344"/>
      <c r="H262" s="344"/>
      <c r="I262" s="41"/>
      <c r="J262" s="45"/>
    </row>
    <row r="263" spans="1:10">
      <c r="A263" s="89"/>
      <c r="B263" s="41"/>
      <c r="C263" s="344"/>
      <c r="D263" s="344"/>
      <c r="E263" s="344"/>
      <c r="F263" s="344"/>
      <c r="G263" s="344"/>
      <c r="H263" s="344"/>
      <c r="I263" s="41"/>
      <c r="J263" s="45"/>
    </row>
    <row r="264" spans="1:10">
      <c r="A264" s="89"/>
      <c r="B264" s="41"/>
      <c r="C264" s="344"/>
      <c r="D264" s="344"/>
      <c r="E264" s="344"/>
      <c r="F264" s="344"/>
      <c r="G264" s="344"/>
      <c r="H264" s="344"/>
      <c r="I264" s="41"/>
      <c r="J264" s="45"/>
    </row>
    <row r="265" spans="1:10">
      <c r="A265" s="89"/>
      <c r="B265" s="41"/>
      <c r="C265" s="344"/>
      <c r="D265" s="344"/>
      <c r="E265" s="344"/>
      <c r="F265" s="344"/>
      <c r="G265" s="344"/>
      <c r="H265" s="344"/>
      <c r="I265" s="41"/>
      <c r="J265" s="45"/>
    </row>
    <row r="266" spans="1:10">
      <c r="A266" s="89"/>
      <c r="B266" s="41"/>
      <c r="C266" s="41"/>
      <c r="D266" s="41"/>
      <c r="E266" s="41"/>
      <c r="F266" s="41"/>
      <c r="G266" s="41"/>
      <c r="H266" s="41"/>
      <c r="I266" s="41"/>
      <c r="J266" s="45"/>
    </row>
    <row r="267" spans="1:10">
      <c r="A267" s="89"/>
      <c r="B267" s="41"/>
      <c r="C267" s="41"/>
      <c r="D267" s="41"/>
      <c r="E267" s="41"/>
      <c r="F267" s="41"/>
      <c r="G267" s="41"/>
      <c r="H267" s="41"/>
      <c r="I267" s="41"/>
      <c r="J267" s="45"/>
    </row>
    <row r="268" spans="1:10">
      <c r="A268" s="89"/>
      <c r="B268" s="41"/>
      <c r="C268" s="41"/>
      <c r="D268" s="41"/>
      <c r="E268" s="41"/>
      <c r="F268" s="41"/>
      <c r="G268" s="41"/>
      <c r="H268" s="41"/>
      <c r="I268" s="41"/>
      <c r="J268" s="45"/>
    </row>
    <row r="269" spans="1:10">
      <c r="A269" s="89"/>
      <c r="B269" s="41"/>
      <c r="C269" s="41"/>
      <c r="D269" s="41"/>
      <c r="E269" s="41"/>
      <c r="F269" s="41"/>
      <c r="G269" s="41"/>
      <c r="H269" s="41"/>
      <c r="I269" s="41"/>
      <c r="J269" s="45"/>
    </row>
    <row r="270" spans="1:10">
      <c r="A270" s="89"/>
      <c r="B270" s="41"/>
      <c r="C270" s="41"/>
      <c r="D270" s="41"/>
      <c r="E270" s="41"/>
      <c r="F270" s="41"/>
      <c r="G270" s="41"/>
      <c r="H270" s="41"/>
      <c r="I270" s="41"/>
      <c r="J270" s="45"/>
    </row>
    <row r="271" spans="1:10" ht="14.25" thickBot="1">
      <c r="A271" s="126"/>
      <c r="B271" s="144"/>
      <c r="C271" s="144"/>
      <c r="D271" s="144"/>
      <c r="E271" s="144"/>
      <c r="F271" s="144"/>
      <c r="G271" s="144"/>
      <c r="H271" s="144"/>
      <c r="I271" s="144"/>
      <c r="J271" s="145"/>
    </row>
    <row r="272" spans="1:10" ht="9.6" customHeight="1"/>
  </sheetData>
  <sheetProtection password="89E8" sheet="1" objects="1" scenarios="1" selectLockedCells="1"/>
  <mergeCells count="53">
    <mergeCell ref="A215:J215"/>
    <mergeCell ref="B161:H161"/>
    <mergeCell ref="B217:E217"/>
    <mergeCell ref="G217:J217"/>
    <mergeCell ref="B197:F197"/>
    <mergeCell ref="I186:I187"/>
    <mergeCell ref="B187:C187"/>
    <mergeCell ref="B216:H216"/>
    <mergeCell ref="I216:J216"/>
    <mergeCell ref="G180:I180"/>
    <mergeCell ref="C165:H166"/>
    <mergeCell ref="I161:J161"/>
    <mergeCell ref="A2:J2"/>
    <mergeCell ref="I193:I195"/>
    <mergeCell ref="G181:G182"/>
    <mergeCell ref="E180:E182"/>
    <mergeCell ref="F180:F182"/>
    <mergeCell ref="H181:H182"/>
    <mergeCell ref="I181:I182"/>
    <mergeCell ref="E68:G68"/>
    <mergeCell ref="I103:J103"/>
    <mergeCell ref="B104:E104"/>
    <mergeCell ref="G104:J104"/>
    <mergeCell ref="B106:G106"/>
    <mergeCell ref="C109:D110"/>
    <mergeCell ref="A54:B54"/>
    <mergeCell ref="E86:F86"/>
    <mergeCell ref="B3:H3"/>
    <mergeCell ref="B52:H52"/>
    <mergeCell ref="B53:E53"/>
    <mergeCell ref="C5:D5"/>
    <mergeCell ref="B23:I23"/>
    <mergeCell ref="A5:B5"/>
    <mergeCell ref="I52:J52"/>
    <mergeCell ref="G53:J53"/>
    <mergeCell ref="C27:I27"/>
    <mergeCell ref="B7:I14"/>
    <mergeCell ref="I3:J3"/>
    <mergeCell ref="I188:I190"/>
    <mergeCell ref="B162:E162"/>
    <mergeCell ref="C124:D124"/>
    <mergeCell ref="B178:I178"/>
    <mergeCell ref="B129:I129"/>
    <mergeCell ref="B180:C183"/>
    <mergeCell ref="G162:J162"/>
    <mergeCell ref="B103:H103"/>
    <mergeCell ref="D180:D182"/>
    <mergeCell ref="A51:J51"/>
    <mergeCell ref="A102:J102"/>
    <mergeCell ref="A160:J160"/>
    <mergeCell ref="B4:E4"/>
    <mergeCell ref="G4:J4"/>
    <mergeCell ref="C54:D54"/>
  </mergeCells>
  <phoneticPr fontId="3"/>
  <conditionalFormatting sqref="G70">
    <cfRule type="cellIs" dxfId="1" priority="1" stopIfTrue="1" operator="notEqual">
      <formula>$E$68="表2の水"</formula>
    </cfRule>
  </conditionalFormatting>
  <dataValidations count="2">
    <dataValidation type="list" allowBlank="1" showInputMessage="1" showErrorMessage="1" sqref="G69:H69">
      <formula1>"選択してください,実調理試験,疑似調理試験"</formula1>
    </dataValidation>
    <dataValidation type="list" allowBlank="1" showInputMessage="1" showErrorMessage="1" sqref="E68:G68">
      <formula1>"選択してください,表1の食材,表2の水"</formula1>
    </dataValidation>
  </dataValidations>
  <pageMargins left="0.78740157480314965" right="0.51181102362204722" top="0.78740157480314965" bottom="0.39370078740157483" header="0.19685039370078741" footer="0.19685039370078741"/>
  <pageSetup paperSize="9" orientation="portrait" r:id="rId1"/>
  <rowBreaks count="5" manualBreakCount="5">
    <brk id="49" max="16383" man="1"/>
    <brk id="100" max="16383" man="1"/>
    <brk id="158" max="16383" man="1"/>
    <brk id="213" max="16383" man="1"/>
    <brk id="272" max="16383" man="1"/>
  </rowBreaks>
  <drawing r:id="rId2"/>
  <legacyDrawing r:id="rId3"/>
  <oleObjects>
    <mc:AlternateContent xmlns:mc="http://schemas.openxmlformats.org/markup-compatibility/2006">
      <mc:Choice Requires="x14">
        <oleObject progId="Excel.Sheet.8" shapeId="4233" r:id="rId4">
          <objectPr defaultSize="0" autoPict="0" r:id="rId5">
            <anchor moveWithCells="1" sizeWithCells="1">
              <from>
                <xdr:col>1</xdr:col>
                <xdr:colOff>228600</xdr:colOff>
                <xdr:row>129</xdr:row>
                <xdr:rowOff>123825</xdr:rowOff>
              </from>
              <to>
                <xdr:col>8</xdr:col>
                <xdr:colOff>428625</xdr:colOff>
                <xdr:row>146</xdr:row>
                <xdr:rowOff>66675</xdr:rowOff>
              </to>
            </anchor>
          </objectPr>
        </oleObject>
      </mc:Choice>
      <mc:Fallback>
        <oleObject progId="Excel.Sheet.8" shapeId="423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49"/>
  <sheetViews>
    <sheetView view="pageBreakPreview" zoomScaleNormal="100" zoomScaleSheetLayoutView="100" zoomScalePageLayoutView="250" workbookViewId="0">
      <selection activeCell="H26" sqref="H26"/>
    </sheetView>
  </sheetViews>
  <sheetFormatPr defaultRowHeight="13.5"/>
  <cols>
    <col min="1" max="1" width="10.375" style="10" customWidth="1"/>
    <col min="2" max="2" width="8.625" style="10" customWidth="1"/>
    <col min="3" max="3" width="9.125" style="10" customWidth="1"/>
    <col min="4" max="4" width="12.25" style="10" customWidth="1"/>
    <col min="5" max="6" width="8" style="10" customWidth="1"/>
    <col min="7" max="7" width="7.75" style="10" customWidth="1"/>
    <col min="8" max="8" width="8.875" style="10" customWidth="1"/>
    <col min="9" max="9" width="7.5" style="10" customWidth="1"/>
    <col min="10" max="10" width="8.5" style="10" customWidth="1"/>
    <col min="11" max="11" width="5.625" style="10" customWidth="1"/>
    <col min="12" max="20" width="0" style="10" hidden="1" customWidth="1"/>
    <col min="21" max="16384" width="9" style="10"/>
  </cols>
  <sheetData>
    <row r="1" spans="1:20" ht="15" customHeight="1" thickBot="1">
      <c r="A1" s="30"/>
      <c r="B1" s="30"/>
      <c r="C1" s="30"/>
      <c r="D1" s="30"/>
      <c r="E1" s="30"/>
      <c r="F1" s="30"/>
      <c r="G1" s="30"/>
      <c r="H1" s="30"/>
      <c r="I1" s="30"/>
      <c r="J1" s="30"/>
    </row>
    <row r="2" spans="1:20" s="30" customFormat="1" ht="19.5" customHeight="1" thickBot="1">
      <c r="A2" s="470" t="str">
        <f>+表紙!A2</f>
        <v>業務用厨房熱機器等性能測定結果　【電気機器】</v>
      </c>
      <c r="B2" s="471"/>
      <c r="C2" s="471"/>
      <c r="D2" s="471"/>
      <c r="E2" s="471"/>
      <c r="F2" s="471"/>
      <c r="G2" s="471"/>
      <c r="H2" s="471"/>
      <c r="I2" s="471"/>
      <c r="J2" s="472"/>
    </row>
    <row r="3" spans="1:20" s="30" customFormat="1" ht="28.5" customHeight="1" thickTop="1">
      <c r="A3" s="31" t="s">
        <v>327</v>
      </c>
      <c r="B3" s="537" t="s">
        <v>200</v>
      </c>
      <c r="C3" s="555"/>
      <c r="D3" s="555"/>
      <c r="E3" s="555"/>
      <c r="F3" s="555"/>
      <c r="G3" s="555"/>
      <c r="H3" s="555"/>
      <c r="I3" s="556" t="str">
        <f>+表紙!H12</f>
        <v>選択して下さい</v>
      </c>
      <c r="J3" s="557"/>
    </row>
    <row r="4" spans="1:20" s="30" customFormat="1" ht="20.100000000000001" customHeight="1" thickBot="1">
      <c r="A4" s="14" t="s">
        <v>2</v>
      </c>
      <c r="B4" s="558" t="str">
        <f>IF(+表紙!$B$6&lt;&gt;"",+表紙!$B$6,"")</f>
        <v/>
      </c>
      <c r="C4" s="540"/>
      <c r="D4" s="541"/>
      <c r="E4" s="542"/>
      <c r="F4" s="32" t="s">
        <v>3</v>
      </c>
      <c r="G4" s="558" t="str">
        <f>IF(+表紙!$G$5&lt;&gt;"",+表紙!$G$5,"")</f>
        <v/>
      </c>
      <c r="H4" s="540"/>
      <c r="I4" s="541"/>
      <c r="J4" s="559"/>
    </row>
    <row r="5" spans="1:20" s="30" customFormat="1" ht="15" customHeight="1">
      <c r="A5" s="33"/>
      <c r="B5" s="34"/>
      <c r="C5" s="34"/>
      <c r="D5" s="34"/>
      <c r="E5" s="34"/>
      <c r="F5" s="34"/>
      <c r="G5" s="34"/>
      <c r="H5" s="34"/>
      <c r="I5" s="34"/>
      <c r="J5" s="35"/>
    </row>
    <row r="6" spans="1:20" s="30" customFormat="1" ht="22.5" customHeight="1">
      <c r="A6" s="36"/>
      <c r="B6" s="37" t="s">
        <v>68</v>
      </c>
      <c r="C6" s="343"/>
      <c r="D6" s="343"/>
      <c r="E6" s="343"/>
      <c r="F6" s="38"/>
      <c r="G6" s="39"/>
      <c r="H6" s="39"/>
      <c r="I6" s="39"/>
      <c r="J6" s="40"/>
    </row>
    <row r="7" spans="1:20" s="30" customFormat="1" ht="15" customHeight="1">
      <c r="A7" s="36"/>
      <c r="B7" s="41"/>
      <c r="C7" s="42" t="s">
        <v>92</v>
      </c>
      <c r="D7" s="343"/>
      <c r="E7" s="343"/>
      <c r="F7" s="38"/>
      <c r="G7" s="39"/>
      <c r="H7" s="39"/>
      <c r="I7" s="39"/>
      <c r="J7" s="40"/>
    </row>
    <row r="8" spans="1:20" s="30" customFormat="1" ht="15" customHeight="1">
      <c r="A8" s="36"/>
      <c r="B8" s="37"/>
      <c r="C8" s="343"/>
      <c r="D8" s="343"/>
      <c r="E8" s="343"/>
      <c r="F8" s="38"/>
      <c r="G8" s="39"/>
      <c r="H8" s="39"/>
      <c r="I8" s="39"/>
      <c r="J8" s="40"/>
    </row>
    <row r="9" spans="1:20" s="30" customFormat="1" ht="22.5" customHeight="1">
      <c r="A9" s="36"/>
      <c r="B9" s="37" t="s">
        <v>69</v>
      </c>
      <c r="C9" s="343"/>
      <c r="D9" s="343"/>
      <c r="E9" s="343"/>
      <c r="F9" s="38"/>
      <c r="G9" s="39"/>
      <c r="H9" s="39"/>
      <c r="I9" s="39"/>
      <c r="J9" s="40"/>
    </row>
    <row r="10" spans="1:20" s="30" customFormat="1" ht="15" customHeight="1">
      <c r="A10" s="44"/>
      <c r="B10" s="41"/>
      <c r="C10" s="43"/>
      <c r="D10" s="43"/>
      <c r="E10" s="43"/>
      <c r="F10" s="43"/>
      <c r="G10" s="43"/>
      <c r="H10" s="43"/>
      <c r="I10" s="43"/>
      <c r="J10" s="45"/>
      <c r="M10" s="561"/>
      <c r="N10" s="561"/>
      <c r="O10" s="561"/>
      <c r="P10" s="561"/>
      <c r="Q10" s="561"/>
      <c r="R10" s="561"/>
      <c r="S10" s="561"/>
      <c r="T10" s="41"/>
    </row>
    <row r="11" spans="1:20" s="30" customFormat="1" ht="15" customHeight="1">
      <c r="A11" s="44"/>
      <c r="B11" s="41"/>
      <c r="C11" s="43"/>
      <c r="D11" s="43"/>
      <c r="E11" s="43"/>
      <c r="F11" s="43"/>
      <c r="G11" s="43"/>
      <c r="H11" s="43"/>
      <c r="I11" s="43"/>
      <c r="J11" s="45"/>
      <c r="M11" s="561"/>
      <c r="N11" s="561"/>
      <c r="O11" s="561"/>
      <c r="P11" s="561"/>
      <c r="Q11" s="561"/>
      <c r="R11" s="561"/>
      <c r="S11" s="561"/>
      <c r="T11" s="41"/>
    </row>
    <row r="12" spans="1:20" s="30" customFormat="1" ht="17.25" customHeight="1">
      <c r="A12" s="44"/>
      <c r="B12" s="41"/>
      <c r="C12" s="46" t="s">
        <v>162</v>
      </c>
      <c r="D12" s="47"/>
      <c r="E12" s="41"/>
      <c r="F12" s="13"/>
      <c r="G12" s="48" t="s">
        <v>93</v>
      </c>
      <c r="H12" s="49" t="str">
        <f>IF('4.調理能力'!G88&lt;&gt;"",'4.調理能力'!G88,"")</f>
        <v/>
      </c>
      <c r="I12" s="50" t="s">
        <v>44</v>
      </c>
      <c r="J12" s="51" t="s">
        <v>85</v>
      </c>
      <c r="M12" s="561"/>
      <c r="N12" s="561"/>
      <c r="O12" s="561"/>
      <c r="P12" s="561"/>
      <c r="Q12" s="561"/>
      <c r="R12" s="561"/>
      <c r="S12" s="561"/>
      <c r="T12" s="41"/>
    </row>
    <row r="13" spans="1:20" s="30" customFormat="1" ht="7.5" customHeight="1" thickBot="1">
      <c r="A13" s="44"/>
      <c r="B13" s="41"/>
      <c r="C13" s="41"/>
      <c r="D13" s="43"/>
      <c r="E13" s="43"/>
      <c r="F13" s="43"/>
      <c r="G13" s="43"/>
      <c r="H13" s="43"/>
      <c r="I13" s="52"/>
      <c r="J13" s="53"/>
      <c r="M13" s="561"/>
      <c r="N13" s="561"/>
      <c r="O13" s="561"/>
      <c r="P13" s="561"/>
      <c r="Q13" s="561"/>
      <c r="R13" s="561"/>
      <c r="S13" s="561"/>
      <c r="T13" s="41"/>
    </row>
    <row r="14" spans="1:20" s="30" customFormat="1" ht="30.75" customHeight="1" thickBot="1">
      <c r="A14" s="44"/>
      <c r="B14" s="41"/>
      <c r="C14" s="41" t="s">
        <v>304</v>
      </c>
      <c r="D14" s="47"/>
      <c r="E14" s="41"/>
      <c r="F14" s="13"/>
      <c r="G14" s="346" t="s">
        <v>305</v>
      </c>
      <c r="H14" s="54" t="str">
        <f>H12</f>
        <v/>
      </c>
      <c r="I14" s="50" t="s">
        <v>44</v>
      </c>
      <c r="J14" s="51" t="s">
        <v>85</v>
      </c>
      <c r="M14" s="561"/>
      <c r="N14" s="561"/>
      <c r="O14" s="561"/>
      <c r="P14" s="561"/>
      <c r="Q14" s="561"/>
      <c r="R14" s="561"/>
      <c r="S14" s="561"/>
      <c r="T14" s="41"/>
    </row>
    <row r="15" spans="1:20" s="30" customFormat="1" ht="15" customHeight="1">
      <c r="A15" s="44"/>
      <c r="B15" s="41"/>
      <c r="C15" s="43"/>
      <c r="D15" s="43"/>
      <c r="E15" s="43"/>
      <c r="F15" s="43"/>
      <c r="G15" s="43"/>
      <c r="H15" s="43"/>
      <c r="I15" s="43"/>
      <c r="J15" s="45"/>
      <c r="M15" s="561"/>
      <c r="N15" s="561"/>
      <c r="O15" s="561"/>
      <c r="P15" s="561"/>
      <c r="Q15" s="561"/>
      <c r="R15" s="561"/>
      <c r="S15" s="561"/>
      <c r="T15" s="41"/>
    </row>
    <row r="16" spans="1:20" s="30" customFormat="1" ht="15" customHeight="1">
      <c r="A16" s="44"/>
      <c r="B16" s="41"/>
      <c r="C16" s="348"/>
      <c r="D16" s="344"/>
      <c r="E16" s="42"/>
      <c r="F16" s="41"/>
      <c r="G16" s="41"/>
      <c r="H16" s="41"/>
      <c r="I16" s="41"/>
      <c r="J16" s="45"/>
      <c r="M16" s="41"/>
      <c r="N16" s="41"/>
      <c r="O16" s="41"/>
      <c r="P16" s="41"/>
      <c r="Q16" s="41"/>
      <c r="R16" s="41"/>
      <c r="S16" s="41"/>
      <c r="T16" s="41"/>
    </row>
    <row r="17" spans="1:20" s="30" customFormat="1" ht="21.75" customHeight="1">
      <c r="A17" s="44"/>
      <c r="B17" s="55" t="s">
        <v>70</v>
      </c>
      <c r="C17" s="41"/>
      <c r="D17" s="41"/>
      <c r="E17" s="41"/>
      <c r="F17" s="348"/>
      <c r="G17" s="41"/>
      <c r="H17" s="41"/>
      <c r="I17" s="56"/>
      <c r="J17" s="45"/>
      <c r="M17" s="41"/>
      <c r="N17" s="41"/>
      <c r="O17" s="41"/>
      <c r="P17" s="41"/>
      <c r="Q17" s="41"/>
      <c r="R17" s="41"/>
      <c r="S17" s="41"/>
      <c r="T17" s="41"/>
    </row>
    <row r="18" spans="1:20" s="30" customFormat="1" ht="15" customHeight="1">
      <c r="A18" s="44"/>
      <c r="B18" s="42"/>
      <c r="C18" s="42" t="s">
        <v>101</v>
      </c>
      <c r="D18" s="41"/>
      <c r="E18" s="41"/>
      <c r="F18" s="348"/>
      <c r="G18" s="41"/>
      <c r="H18" s="41"/>
      <c r="I18" s="41"/>
      <c r="J18" s="45"/>
      <c r="M18" s="41"/>
      <c r="N18" s="41"/>
      <c r="O18" s="41"/>
      <c r="P18" s="41"/>
      <c r="Q18" s="41"/>
      <c r="R18" s="41"/>
      <c r="S18" s="41"/>
      <c r="T18" s="41"/>
    </row>
    <row r="19" spans="1:20" s="30" customFormat="1" ht="15" customHeight="1">
      <c r="A19" s="44"/>
      <c r="B19" s="41"/>
      <c r="C19" s="41"/>
      <c r="D19" s="41"/>
      <c r="E19" s="41"/>
      <c r="F19" s="41"/>
      <c r="G19" s="57"/>
      <c r="H19" s="42"/>
      <c r="I19" s="56"/>
      <c r="J19" s="45"/>
      <c r="M19" s="41"/>
      <c r="N19" s="41"/>
      <c r="O19" s="41"/>
      <c r="P19" s="41"/>
      <c r="Q19" s="41"/>
      <c r="R19" s="41"/>
      <c r="S19" s="41"/>
      <c r="T19" s="41"/>
    </row>
    <row r="20" spans="1:20" s="30" customFormat="1" ht="22.5" customHeight="1">
      <c r="A20" s="44"/>
      <c r="B20" s="55" t="s">
        <v>265</v>
      </c>
      <c r="C20" s="55"/>
      <c r="D20" s="55"/>
      <c r="E20" s="55"/>
      <c r="F20" s="55"/>
      <c r="G20" s="57"/>
      <c r="H20" s="42"/>
      <c r="I20" s="56"/>
      <c r="J20" s="45"/>
      <c r="M20" s="41"/>
      <c r="N20" s="41"/>
      <c r="O20" s="41"/>
      <c r="P20" s="41"/>
      <c r="Q20" s="41"/>
      <c r="R20" s="41"/>
      <c r="S20" s="41"/>
      <c r="T20" s="41"/>
    </row>
    <row r="21" spans="1:20" s="30" customFormat="1" ht="15" customHeight="1">
      <c r="A21" s="44"/>
      <c r="B21" s="41"/>
      <c r="C21" s="41" t="s">
        <v>163</v>
      </c>
      <c r="D21" s="41"/>
      <c r="E21" s="41"/>
      <c r="F21" s="41"/>
      <c r="G21" s="41"/>
      <c r="H21" s="41"/>
      <c r="I21" s="41"/>
      <c r="J21" s="45"/>
      <c r="M21" s="41"/>
      <c r="N21" s="41"/>
      <c r="O21" s="41"/>
      <c r="P21" s="41"/>
      <c r="Q21" s="41"/>
      <c r="R21" s="41"/>
      <c r="S21" s="41"/>
      <c r="T21" s="41"/>
    </row>
    <row r="22" spans="1:20" s="30" customFormat="1" ht="15" customHeight="1">
      <c r="A22" s="44"/>
      <c r="B22" s="41"/>
      <c r="C22" s="41"/>
      <c r="D22" s="41"/>
      <c r="E22" s="41"/>
      <c r="F22" s="41"/>
      <c r="G22" s="41"/>
      <c r="H22" s="41"/>
      <c r="I22" s="41"/>
      <c r="J22" s="45"/>
      <c r="M22" s="41"/>
      <c r="N22" s="41"/>
      <c r="O22" s="41"/>
      <c r="P22" s="41"/>
      <c r="Q22" s="41"/>
      <c r="R22" s="41"/>
      <c r="S22" s="41"/>
      <c r="T22" s="41"/>
    </row>
    <row r="23" spans="1:20" s="30" customFormat="1" ht="15" customHeight="1">
      <c r="A23" s="44"/>
      <c r="B23" s="41"/>
      <c r="C23" s="41"/>
      <c r="D23" s="41"/>
      <c r="E23" s="41"/>
      <c r="F23" s="41"/>
      <c r="G23" s="41"/>
      <c r="H23" s="41"/>
      <c r="I23" s="41"/>
      <c r="J23" s="45"/>
      <c r="M23" s="41"/>
      <c r="N23" s="41"/>
      <c r="O23" s="41"/>
      <c r="P23" s="41"/>
      <c r="Q23" s="41"/>
      <c r="R23" s="41"/>
      <c r="S23" s="41"/>
      <c r="T23" s="41"/>
    </row>
    <row r="24" spans="1:20" s="30" customFormat="1" ht="15" customHeight="1">
      <c r="A24" s="44"/>
      <c r="B24" s="41"/>
      <c r="C24" s="348"/>
      <c r="D24" s="41"/>
      <c r="E24" s="41"/>
      <c r="F24" s="41"/>
      <c r="G24" s="41"/>
      <c r="H24" s="41"/>
      <c r="I24" s="41"/>
      <c r="J24" s="45"/>
      <c r="M24" s="41"/>
      <c r="N24" s="41"/>
      <c r="O24" s="41"/>
      <c r="P24" s="41"/>
      <c r="Q24" s="41"/>
      <c r="R24" s="41"/>
      <c r="S24" s="41"/>
      <c r="T24" s="41"/>
    </row>
    <row r="25" spans="1:20" s="30" customFormat="1" ht="18" customHeight="1">
      <c r="A25" s="44"/>
      <c r="B25" s="41"/>
      <c r="C25" s="46" t="s">
        <v>309</v>
      </c>
      <c r="D25" s="47"/>
      <c r="E25" s="41"/>
      <c r="F25" s="13"/>
      <c r="G25" s="48" t="s">
        <v>308</v>
      </c>
      <c r="H25" s="58" t="str">
        <f>+H14</f>
        <v/>
      </c>
      <c r="I25" s="50" t="s">
        <v>44</v>
      </c>
      <c r="J25" s="51" t="s">
        <v>85</v>
      </c>
      <c r="M25" s="41"/>
      <c r="N25" s="41"/>
      <c r="O25" s="41"/>
      <c r="P25" s="41"/>
      <c r="Q25" s="41"/>
      <c r="R25" s="41"/>
      <c r="S25" s="41"/>
      <c r="T25" s="41"/>
    </row>
    <row r="26" spans="1:20" s="60" customFormat="1" ht="18" customHeight="1">
      <c r="A26" s="59"/>
      <c r="C26" s="61" t="s">
        <v>322</v>
      </c>
      <c r="D26" s="62"/>
      <c r="E26" s="62"/>
      <c r="F26" s="62"/>
      <c r="G26" s="48" t="s">
        <v>317</v>
      </c>
      <c r="H26" s="1">
        <v>1</v>
      </c>
      <c r="I26" s="63" t="s">
        <v>45</v>
      </c>
      <c r="J26" s="51"/>
    </row>
    <row r="27" spans="1:20" s="30" customFormat="1" ht="7.5" customHeight="1" thickBot="1">
      <c r="A27" s="64"/>
      <c r="B27" s="41"/>
      <c r="C27" s="65"/>
      <c r="D27" s="65"/>
      <c r="E27" s="65"/>
      <c r="F27" s="41"/>
      <c r="G27" s="41"/>
      <c r="H27" s="41"/>
      <c r="I27" s="66"/>
      <c r="J27" s="51"/>
      <c r="M27" s="67"/>
      <c r="N27" s="68"/>
      <c r="O27" s="41"/>
      <c r="P27" s="69"/>
      <c r="Q27" s="70"/>
      <c r="R27" s="41"/>
      <c r="S27" s="56"/>
      <c r="T27" s="41"/>
    </row>
    <row r="28" spans="1:20" s="30" customFormat="1" ht="30" customHeight="1" thickBot="1">
      <c r="A28" s="64"/>
      <c r="B28" s="41"/>
      <c r="C28" s="41" t="s">
        <v>306</v>
      </c>
      <c r="D28" s="17"/>
      <c r="E28" s="17"/>
      <c r="F28" s="17"/>
      <c r="G28" s="346" t="s">
        <v>307</v>
      </c>
      <c r="H28" s="72" t="str">
        <f>IF(COUNTBLANK(H25:H26)=0,H25*H26,"")</f>
        <v/>
      </c>
      <c r="I28" s="73" t="s">
        <v>46</v>
      </c>
      <c r="J28" s="51" t="s">
        <v>84</v>
      </c>
      <c r="M28" s="16"/>
      <c r="N28" s="16"/>
      <c r="O28" s="344"/>
      <c r="P28" s="42"/>
      <c r="Q28" s="41"/>
      <c r="R28" s="41"/>
      <c r="S28" s="41"/>
      <c r="T28" s="41"/>
    </row>
    <row r="29" spans="1:20" s="30" customFormat="1" ht="15" customHeight="1">
      <c r="A29" s="64"/>
      <c r="B29" s="71"/>
      <c r="C29" s="41"/>
      <c r="D29" s="41"/>
      <c r="E29" s="41"/>
      <c r="F29" s="48"/>
      <c r="G29" s="70"/>
      <c r="H29" s="41"/>
      <c r="I29" s="56"/>
      <c r="J29" s="45"/>
      <c r="M29" s="71" t="s">
        <v>56</v>
      </c>
      <c r="N29" s="41"/>
      <c r="O29" s="68"/>
      <c r="P29" s="41"/>
      <c r="Q29" s="48" t="s">
        <v>74</v>
      </c>
      <c r="R29" s="74"/>
      <c r="S29" s="41" t="s">
        <v>47</v>
      </c>
      <c r="T29" s="56"/>
    </row>
    <row r="30" spans="1:20" s="30" customFormat="1" ht="15" customHeight="1">
      <c r="A30" s="64"/>
      <c r="B30" s="71"/>
      <c r="C30" s="41"/>
      <c r="D30" s="41"/>
      <c r="E30" s="41"/>
      <c r="F30" s="48"/>
      <c r="G30" s="70"/>
      <c r="H30" s="41"/>
      <c r="I30" s="56"/>
      <c r="J30" s="45"/>
      <c r="M30" s="71" t="s">
        <v>57</v>
      </c>
      <c r="N30" s="41"/>
      <c r="O30" s="41"/>
      <c r="P30" s="41"/>
      <c r="Q30" s="48" t="s">
        <v>75</v>
      </c>
      <c r="R30" s="74"/>
      <c r="S30" s="41" t="s">
        <v>47</v>
      </c>
      <c r="T30" s="56"/>
    </row>
    <row r="31" spans="1:20" s="30" customFormat="1" ht="15" customHeight="1">
      <c r="A31" s="64"/>
      <c r="B31" s="71"/>
      <c r="C31" s="41"/>
      <c r="D31" s="41"/>
      <c r="E31" s="41"/>
      <c r="F31" s="48"/>
      <c r="G31" s="70"/>
      <c r="H31" s="41"/>
      <c r="I31" s="56"/>
      <c r="J31" s="45"/>
      <c r="M31" s="71"/>
      <c r="N31" s="41"/>
      <c r="O31" s="41"/>
      <c r="P31" s="41"/>
      <c r="Q31" s="48"/>
      <c r="R31" s="74"/>
      <c r="S31" s="41"/>
      <c r="T31" s="56"/>
    </row>
    <row r="32" spans="1:20" s="30" customFormat="1" ht="15" customHeight="1">
      <c r="A32" s="64"/>
      <c r="B32" s="71"/>
      <c r="C32" s="41"/>
      <c r="D32" s="47"/>
      <c r="E32" s="41"/>
      <c r="F32" s="48"/>
      <c r="G32" s="75"/>
      <c r="H32" s="41"/>
      <c r="I32" s="16"/>
      <c r="J32" s="45"/>
      <c r="M32" s="71" t="s">
        <v>58</v>
      </c>
      <c r="N32" s="41"/>
      <c r="O32" s="41"/>
      <c r="P32" s="41"/>
      <c r="Q32" s="48" t="s">
        <v>76</v>
      </c>
      <c r="R32" s="74"/>
      <c r="S32" s="41" t="s">
        <v>47</v>
      </c>
      <c r="T32" s="56"/>
    </row>
    <row r="33" spans="1:20" s="30" customFormat="1" ht="15" customHeight="1">
      <c r="A33" s="64"/>
      <c r="B33" s="71"/>
      <c r="C33" s="41"/>
      <c r="D33" s="47"/>
      <c r="E33" s="41"/>
      <c r="F33" s="48"/>
      <c r="G33" s="75"/>
      <c r="H33" s="41"/>
      <c r="I33" s="16"/>
      <c r="J33" s="45"/>
      <c r="M33" s="71"/>
      <c r="N33" s="41"/>
      <c r="O33" s="41"/>
      <c r="P33" s="41"/>
      <c r="Q33" s="48"/>
      <c r="R33" s="74"/>
      <c r="S33" s="41"/>
      <c r="T33" s="56"/>
    </row>
    <row r="34" spans="1:20" s="30" customFormat="1" ht="15" customHeight="1">
      <c r="A34" s="64"/>
      <c r="B34" s="16"/>
      <c r="C34" s="41"/>
      <c r="D34" s="47"/>
      <c r="E34" s="41"/>
      <c r="F34" s="48"/>
      <c r="G34" s="75"/>
      <c r="H34" s="41"/>
      <c r="I34" s="16"/>
      <c r="J34" s="45"/>
      <c r="M34" s="71" t="s">
        <v>59</v>
      </c>
      <c r="N34" s="41"/>
      <c r="O34" s="41"/>
      <c r="P34" s="41"/>
      <c r="Q34" s="48" t="s">
        <v>77</v>
      </c>
      <c r="R34" s="74"/>
      <c r="S34" s="41" t="s">
        <v>47</v>
      </c>
      <c r="T34" s="56"/>
    </row>
    <row r="35" spans="1:20" s="30" customFormat="1" ht="15" customHeight="1">
      <c r="A35" s="64"/>
      <c r="B35" s="46"/>
      <c r="C35" s="41"/>
      <c r="D35" s="47"/>
      <c r="E35" s="41"/>
      <c r="F35" s="48"/>
      <c r="G35" s="75"/>
      <c r="H35" s="41"/>
      <c r="I35" s="41"/>
      <c r="J35" s="45"/>
      <c r="M35" s="71" t="s">
        <v>60</v>
      </c>
      <c r="N35" s="41"/>
      <c r="O35" s="47"/>
      <c r="P35" s="41"/>
      <c r="Q35" s="48" t="s">
        <v>40</v>
      </c>
      <c r="R35" s="76"/>
      <c r="S35" s="41" t="s">
        <v>41</v>
      </c>
      <c r="T35" s="16" t="s">
        <v>42</v>
      </c>
    </row>
    <row r="36" spans="1:20" s="30" customFormat="1" ht="15" customHeight="1">
      <c r="A36" s="64"/>
      <c r="B36" s="46"/>
      <c r="C36" s="41"/>
      <c r="D36" s="47"/>
      <c r="E36" s="41"/>
      <c r="F36" s="48"/>
      <c r="G36" s="75"/>
      <c r="H36" s="41"/>
      <c r="I36" s="41"/>
      <c r="J36" s="45"/>
      <c r="M36" s="16" t="s">
        <v>71</v>
      </c>
      <c r="N36" s="41"/>
      <c r="O36" s="47"/>
      <c r="P36" s="41"/>
      <c r="Q36" s="48"/>
      <c r="R36" s="75"/>
      <c r="S36" s="41"/>
      <c r="T36" s="16"/>
    </row>
    <row r="37" spans="1:20" s="30" customFormat="1" ht="15" customHeight="1">
      <c r="A37" s="64"/>
      <c r="B37" s="16"/>
      <c r="C37" s="41"/>
      <c r="D37" s="41"/>
      <c r="E37" s="41"/>
      <c r="F37" s="48"/>
      <c r="G37" s="75"/>
      <c r="H37" s="41"/>
      <c r="I37" s="56"/>
      <c r="J37" s="45"/>
      <c r="M37" s="46" t="s">
        <v>61</v>
      </c>
      <c r="N37" s="41"/>
      <c r="O37" s="47"/>
      <c r="P37" s="41"/>
      <c r="Q37" s="48" t="s">
        <v>54</v>
      </c>
      <c r="R37" s="75">
        <v>6</v>
      </c>
      <c r="S37" s="41" t="s">
        <v>43</v>
      </c>
      <c r="T37" s="41"/>
    </row>
    <row r="38" spans="1:20" s="30" customFormat="1" ht="15" customHeight="1">
      <c r="A38" s="64"/>
      <c r="B38" s="71"/>
      <c r="C38" s="46"/>
      <c r="D38" s="47"/>
      <c r="E38" s="41"/>
      <c r="F38" s="77"/>
      <c r="G38" s="75"/>
      <c r="H38" s="41"/>
      <c r="I38" s="56"/>
      <c r="J38" s="45"/>
      <c r="M38" s="16" t="s">
        <v>72</v>
      </c>
      <c r="N38" s="41"/>
      <c r="O38" s="41"/>
      <c r="P38" s="41"/>
      <c r="Q38" s="48"/>
      <c r="R38" s="75"/>
      <c r="S38" s="41"/>
      <c r="T38" s="56"/>
    </row>
    <row r="39" spans="1:20" s="30" customFormat="1" ht="15" customHeight="1">
      <c r="A39" s="64"/>
      <c r="B39" s="16"/>
      <c r="C39" s="46"/>
      <c r="D39" s="47"/>
      <c r="E39" s="41"/>
      <c r="F39" s="77"/>
      <c r="G39" s="75"/>
      <c r="H39" s="41"/>
      <c r="I39" s="56"/>
      <c r="J39" s="45"/>
      <c r="M39" s="46" t="s">
        <v>62</v>
      </c>
      <c r="N39" s="41"/>
      <c r="O39" s="47"/>
      <c r="P39" s="41"/>
      <c r="Q39" s="48" t="s">
        <v>49</v>
      </c>
      <c r="R39" s="75">
        <v>20</v>
      </c>
      <c r="S39" s="41" t="s">
        <v>41</v>
      </c>
      <c r="T39" s="56"/>
    </row>
    <row r="40" spans="1:20" s="30" customFormat="1" ht="15" customHeight="1">
      <c r="A40" s="64"/>
      <c r="B40" s="16"/>
      <c r="C40" s="46"/>
      <c r="D40" s="47"/>
      <c r="E40" s="41"/>
      <c r="F40" s="77"/>
      <c r="G40" s="75"/>
      <c r="H40" s="41"/>
      <c r="I40" s="56"/>
      <c r="J40" s="45"/>
      <c r="M40" s="71" t="s">
        <v>63</v>
      </c>
      <c r="N40" s="46"/>
      <c r="O40" s="47"/>
      <c r="P40" s="41"/>
      <c r="Q40" s="77" t="s">
        <v>79</v>
      </c>
      <c r="R40" s="76"/>
      <c r="S40" s="41"/>
      <c r="T40" s="56"/>
    </row>
    <row r="41" spans="1:20" s="30" customFormat="1" ht="15" customHeight="1" thickBot="1">
      <c r="A41" s="64"/>
      <c r="B41" s="16"/>
      <c r="C41" s="46"/>
      <c r="D41" s="47"/>
      <c r="E41" s="41"/>
      <c r="F41" s="77"/>
      <c r="G41" s="75"/>
      <c r="H41" s="41"/>
      <c r="I41" s="56"/>
      <c r="J41" s="45"/>
      <c r="M41" s="16" t="s">
        <v>80</v>
      </c>
      <c r="N41" s="46"/>
      <c r="O41" s="47"/>
      <c r="P41" s="41"/>
      <c r="Q41" s="77"/>
      <c r="R41" s="75"/>
      <c r="S41" s="41"/>
      <c r="T41" s="56"/>
    </row>
    <row r="42" spans="1:20" s="30" customFormat="1" ht="15" customHeight="1" thickBot="1">
      <c r="A42" s="44"/>
      <c r="B42" s="41"/>
      <c r="C42" s="41"/>
      <c r="D42" s="344"/>
      <c r="E42" s="42"/>
      <c r="F42" s="346"/>
      <c r="G42" s="78"/>
      <c r="H42" s="41"/>
      <c r="I42" s="41"/>
      <c r="J42" s="45"/>
      <c r="M42" s="41"/>
      <c r="N42" s="41"/>
      <c r="O42" s="344"/>
      <c r="P42" s="42"/>
      <c r="Q42" s="346" t="s">
        <v>50</v>
      </c>
      <c r="R42" s="79" t="e">
        <f ca="1">(O29*O35/60)+(O30*#REF!/60)+(O32*#REF!/60)+(O34(O39-O40)/60)</f>
        <v>#REF!</v>
      </c>
      <c r="S42" s="41" t="s">
        <v>48</v>
      </c>
      <c r="T42" s="41"/>
    </row>
    <row r="43" spans="1:20" s="30" customFormat="1" ht="15" customHeight="1">
      <c r="A43" s="44"/>
      <c r="B43" s="41"/>
      <c r="C43" s="41"/>
      <c r="D43" s="344"/>
      <c r="E43" s="42"/>
      <c r="F43" s="346"/>
      <c r="G43" s="78"/>
      <c r="H43" s="41"/>
      <c r="I43" s="41"/>
      <c r="J43" s="45"/>
      <c r="M43" s="41"/>
      <c r="N43" s="41"/>
      <c r="O43" s="344"/>
      <c r="P43" s="42"/>
      <c r="Q43" s="346"/>
      <c r="R43" s="78"/>
      <c r="S43" s="41"/>
      <c r="T43" s="41"/>
    </row>
    <row r="44" spans="1:20" s="30" customFormat="1" ht="15" customHeight="1">
      <c r="A44" s="44"/>
      <c r="B44" s="41"/>
      <c r="C44" s="41"/>
      <c r="D44" s="344"/>
      <c r="E44" s="42"/>
      <c r="F44" s="346"/>
      <c r="G44" s="78"/>
      <c r="H44" s="41"/>
      <c r="I44" s="41"/>
      <c r="J44" s="45"/>
      <c r="M44" s="41"/>
      <c r="N44" s="41"/>
      <c r="O44" s="344"/>
      <c r="P44" s="42"/>
      <c r="Q44" s="346"/>
      <c r="R44" s="78"/>
      <c r="S44" s="41"/>
      <c r="T44" s="41"/>
    </row>
    <row r="45" spans="1:20" s="30" customFormat="1" ht="15" customHeight="1">
      <c r="A45" s="44"/>
      <c r="B45" s="41"/>
      <c r="C45" s="41"/>
      <c r="D45" s="344"/>
      <c r="E45" s="42"/>
      <c r="F45" s="346"/>
      <c r="G45" s="78"/>
      <c r="H45" s="41"/>
      <c r="I45" s="41"/>
      <c r="J45" s="45"/>
      <c r="M45" s="41"/>
      <c r="N45" s="41"/>
      <c r="O45" s="344"/>
      <c r="P45" s="42"/>
      <c r="Q45" s="346"/>
      <c r="R45" s="78"/>
      <c r="S45" s="41"/>
      <c r="T45" s="41"/>
    </row>
    <row r="46" spans="1:20" s="30" customFormat="1" ht="15" customHeight="1">
      <c r="A46" s="44"/>
      <c r="B46" s="41"/>
      <c r="C46" s="41"/>
      <c r="D46" s="344"/>
      <c r="E46" s="42"/>
      <c r="F46" s="346"/>
      <c r="G46" s="78"/>
      <c r="H46" s="41"/>
      <c r="I46" s="41"/>
      <c r="J46" s="45"/>
      <c r="M46" s="16"/>
      <c r="N46" s="344"/>
      <c r="O46" s="42"/>
      <c r="P46" s="41"/>
      <c r="Q46" s="41"/>
      <c r="R46" s="41"/>
      <c r="S46" s="41"/>
      <c r="T46" s="41"/>
    </row>
    <row r="47" spans="1:20" s="30" customFormat="1" ht="15" customHeight="1">
      <c r="A47" s="44"/>
      <c r="B47" s="41"/>
      <c r="C47" s="41"/>
      <c r="D47" s="344"/>
      <c r="E47" s="42"/>
      <c r="F47" s="346"/>
      <c r="G47" s="78"/>
      <c r="H47" s="41"/>
      <c r="I47" s="41"/>
      <c r="J47" s="45"/>
      <c r="M47" s="16"/>
      <c r="N47" s="344"/>
      <c r="O47" s="42"/>
      <c r="P47" s="41"/>
      <c r="Q47" s="41"/>
      <c r="R47" s="41"/>
      <c r="S47" s="41"/>
      <c r="T47" s="41"/>
    </row>
    <row r="48" spans="1:20" s="30" customFormat="1" ht="15" customHeight="1" thickBot="1">
      <c r="A48" s="80"/>
      <c r="B48" s="81"/>
      <c r="C48" s="81"/>
      <c r="D48" s="82"/>
      <c r="E48" s="83"/>
      <c r="F48" s="84"/>
      <c r="G48" s="85"/>
      <c r="H48" s="81"/>
      <c r="I48" s="81"/>
      <c r="J48" s="86"/>
      <c r="M48" s="16"/>
      <c r="N48" s="344"/>
      <c r="O48" s="42"/>
      <c r="P48" s="41"/>
      <c r="Q48" s="41"/>
      <c r="R48" s="41"/>
      <c r="S48" s="41"/>
      <c r="T48" s="41"/>
    </row>
    <row r="49" ht="9" customHeight="1"/>
  </sheetData>
  <sheetProtection password="89E8" sheet="1" objects="1" scenarios="1" selectLockedCells="1"/>
  <mergeCells count="6">
    <mergeCell ref="M10:S15"/>
    <mergeCell ref="A2:J2"/>
    <mergeCell ref="B3:H3"/>
    <mergeCell ref="I3:J3"/>
    <mergeCell ref="B4:E4"/>
    <mergeCell ref="G4:J4"/>
  </mergeCells>
  <phoneticPr fontId="3"/>
  <conditionalFormatting sqref="H26">
    <cfRule type="expression" dxfId="0" priority="1" stopIfTrue="1">
      <formula>$H$26&lt;&gt;1</formula>
    </cfRule>
  </conditionalFormatting>
  <pageMargins left="0.78740157480314965" right="0.51181102362204722" top="0.78740157480314965"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13"/>
  <sheetViews>
    <sheetView view="pageBreakPreview" zoomScaleNormal="100" zoomScaleSheetLayoutView="100" zoomScalePageLayoutView="250" workbookViewId="0">
      <selection activeCell="I26" sqref="I26"/>
    </sheetView>
  </sheetViews>
  <sheetFormatPr defaultRowHeight="13.5"/>
  <cols>
    <col min="1" max="1" width="10.375" style="10" customWidth="1"/>
    <col min="2" max="3" width="9.125" style="10" customWidth="1"/>
    <col min="4" max="4" width="12.25" style="10" customWidth="1"/>
    <col min="5" max="7" width="8.375" style="10" customWidth="1"/>
    <col min="8" max="8" width="9.125" style="10" customWidth="1"/>
    <col min="9" max="9" width="8.5" style="10" customWidth="1"/>
    <col min="10" max="10" width="5.5" style="10" customWidth="1"/>
    <col min="11" max="11" width="5.625" style="10" customWidth="1"/>
    <col min="12" max="16384" width="9" style="10"/>
  </cols>
  <sheetData>
    <row r="1" spans="1:10" s="30" customFormat="1" ht="15" customHeight="1" thickBot="1">
      <c r="A1" s="129"/>
      <c r="B1" s="146"/>
      <c r="C1" s="146"/>
      <c r="D1" s="146"/>
      <c r="E1" s="146"/>
      <c r="F1" s="146"/>
      <c r="G1" s="146"/>
      <c r="H1" s="146"/>
      <c r="I1" s="146"/>
      <c r="J1" s="81"/>
    </row>
    <row r="2" spans="1:10" s="30" customFormat="1" ht="19.5" customHeight="1" thickBot="1">
      <c r="A2" s="470" t="str">
        <f>+表紙!A2</f>
        <v>業務用厨房熱機器等性能測定結果　【電気機器】</v>
      </c>
      <c r="B2" s="471"/>
      <c r="C2" s="471"/>
      <c r="D2" s="471"/>
      <c r="E2" s="471"/>
      <c r="F2" s="471"/>
      <c r="G2" s="471"/>
      <c r="H2" s="471"/>
      <c r="I2" s="471"/>
      <c r="J2" s="472"/>
    </row>
    <row r="3" spans="1:10" s="30" customFormat="1" ht="28.5" customHeight="1" thickTop="1">
      <c r="A3" s="31" t="s">
        <v>327</v>
      </c>
      <c r="B3" s="537" t="s">
        <v>242</v>
      </c>
      <c r="C3" s="555"/>
      <c r="D3" s="555"/>
      <c r="E3" s="555"/>
      <c r="F3" s="555"/>
      <c r="G3" s="555"/>
      <c r="H3" s="555"/>
      <c r="I3" s="556" t="str">
        <f>+表紙!H12</f>
        <v>選択して下さい</v>
      </c>
      <c r="J3" s="557"/>
    </row>
    <row r="4" spans="1:10" s="30" customFormat="1" ht="20.100000000000001" customHeight="1" thickBot="1">
      <c r="A4" s="14" t="s">
        <v>2</v>
      </c>
      <c r="B4" s="558" t="str">
        <f>IF(+表紙!$B$6&lt;&gt;"",+表紙!$B$6,"")</f>
        <v/>
      </c>
      <c r="C4" s="540"/>
      <c r="D4" s="541"/>
      <c r="E4" s="542"/>
      <c r="F4" s="32" t="s">
        <v>3</v>
      </c>
      <c r="G4" s="558" t="str">
        <f>IF(+表紙!$G$5&lt;&gt;"",+表紙!$G$5,"")</f>
        <v/>
      </c>
      <c r="H4" s="540"/>
      <c r="I4" s="541"/>
      <c r="J4" s="559"/>
    </row>
    <row r="5" spans="1:10" s="30" customFormat="1" ht="6" customHeight="1">
      <c r="A5" s="36"/>
      <c r="B5" s="163"/>
      <c r="C5" s="222"/>
      <c r="D5" s="222"/>
      <c r="E5" s="223"/>
      <c r="F5" s="224"/>
      <c r="G5" s="163"/>
      <c r="H5" s="224"/>
      <c r="I5" s="223"/>
      <c r="J5" s="225"/>
    </row>
    <row r="6" spans="1:10" s="30" customFormat="1" ht="22.5" customHeight="1">
      <c r="A6" s="36"/>
      <c r="B6" s="226" t="s">
        <v>241</v>
      </c>
      <c r="C6" s="222"/>
      <c r="D6" s="222"/>
      <c r="E6" s="223"/>
      <c r="F6" s="224"/>
      <c r="G6" s="163"/>
      <c r="H6" s="224"/>
      <c r="I6" s="223"/>
      <c r="J6" s="225"/>
    </row>
    <row r="7" spans="1:10" s="30" customFormat="1" ht="14.45" customHeight="1">
      <c r="A7" s="36"/>
      <c r="B7" s="607" t="s">
        <v>310</v>
      </c>
      <c r="C7" s="607"/>
      <c r="D7" s="607"/>
      <c r="E7" s="607"/>
      <c r="F7" s="607"/>
      <c r="G7" s="607"/>
      <c r="H7" s="607"/>
      <c r="I7" s="607"/>
      <c r="J7" s="225"/>
    </row>
    <row r="8" spans="1:10" s="30" customFormat="1" ht="14.45" customHeight="1">
      <c r="A8" s="36"/>
      <c r="B8" s="607"/>
      <c r="C8" s="607"/>
      <c r="D8" s="607"/>
      <c r="E8" s="607"/>
      <c r="F8" s="607"/>
      <c r="G8" s="607"/>
      <c r="H8" s="607"/>
      <c r="I8" s="607"/>
      <c r="J8" s="225"/>
    </row>
    <row r="9" spans="1:10" s="30" customFormat="1" ht="14.45" customHeight="1">
      <c r="A9" s="36"/>
      <c r="B9" s="607"/>
      <c r="C9" s="607"/>
      <c r="D9" s="607"/>
      <c r="E9" s="607"/>
      <c r="F9" s="607"/>
      <c r="G9" s="607"/>
      <c r="H9" s="607"/>
      <c r="I9" s="607"/>
      <c r="J9" s="225"/>
    </row>
    <row r="10" spans="1:10" s="30" customFormat="1" ht="14.45" customHeight="1">
      <c r="A10" s="36"/>
      <c r="B10" s="607"/>
      <c r="C10" s="607"/>
      <c r="D10" s="607"/>
      <c r="E10" s="607"/>
      <c r="F10" s="607"/>
      <c r="G10" s="607"/>
      <c r="H10" s="607"/>
      <c r="I10" s="607"/>
      <c r="J10" s="225"/>
    </row>
    <row r="11" spans="1:10" s="30" customFormat="1" ht="14.45" customHeight="1">
      <c r="A11" s="36"/>
      <c r="B11" s="607"/>
      <c r="C11" s="607"/>
      <c r="D11" s="607"/>
      <c r="E11" s="607"/>
      <c r="F11" s="607"/>
      <c r="G11" s="607"/>
      <c r="H11" s="607"/>
      <c r="I11" s="607"/>
      <c r="J11" s="225"/>
    </row>
    <row r="12" spans="1:10" s="30" customFormat="1" ht="6" customHeight="1">
      <c r="A12" s="36"/>
      <c r="B12" s="607"/>
      <c r="C12" s="607"/>
      <c r="D12" s="607"/>
      <c r="E12" s="607"/>
      <c r="F12" s="607"/>
      <c r="G12" s="607"/>
      <c r="H12" s="607"/>
      <c r="I12" s="607"/>
      <c r="J12" s="225"/>
    </row>
    <row r="13" spans="1:10" s="30" customFormat="1" ht="15" customHeight="1">
      <c r="A13" s="36"/>
      <c r="B13" s="163"/>
      <c r="C13" s="227"/>
      <c r="D13" s="227"/>
      <c r="E13" s="227"/>
      <c r="F13" s="227"/>
      <c r="G13" s="227"/>
      <c r="H13" s="227"/>
      <c r="I13" s="227"/>
      <c r="J13" s="225"/>
    </row>
    <row r="14" spans="1:10" s="30" customFormat="1" ht="15" customHeight="1">
      <c r="A14" s="36"/>
      <c r="B14" s="163"/>
      <c r="C14" s="227"/>
      <c r="D14" s="227"/>
      <c r="E14" s="227"/>
      <c r="F14" s="227"/>
      <c r="G14" s="227"/>
      <c r="H14" s="227"/>
      <c r="I14" s="227"/>
      <c r="J14" s="225"/>
    </row>
    <row r="15" spans="1:10" s="30" customFormat="1" ht="15" customHeight="1">
      <c r="A15" s="36"/>
      <c r="B15" s="163"/>
      <c r="C15" s="222"/>
      <c r="D15" s="222"/>
      <c r="E15" s="223"/>
      <c r="F15" s="224"/>
      <c r="G15" s="163"/>
      <c r="H15" s="224"/>
      <c r="I15" s="223"/>
      <c r="J15" s="225"/>
    </row>
    <row r="16" spans="1:10" s="30" customFormat="1" ht="15" customHeight="1">
      <c r="A16" s="36"/>
      <c r="B16" s="163"/>
      <c r="C16" s="222"/>
      <c r="D16" s="222"/>
      <c r="E16" s="223"/>
      <c r="F16" s="224"/>
      <c r="G16" s="163"/>
      <c r="H16" s="224"/>
      <c r="I16" s="223"/>
      <c r="J16" s="225"/>
    </row>
    <row r="17" spans="1:10" s="30" customFormat="1" ht="15" customHeight="1">
      <c r="A17" s="36"/>
      <c r="B17" s="163"/>
      <c r="C17" s="222"/>
      <c r="D17" s="222"/>
      <c r="E17" s="223"/>
      <c r="F17" s="224"/>
      <c r="G17" s="163"/>
      <c r="H17" s="224"/>
      <c r="I17" s="223"/>
      <c r="J17" s="225"/>
    </row>
    <row r="18" spans="1:10" s="30" customFormat="1" ht="15" customHeight="1">
      <c r="A18" s="36"/>
      <c r="B18" s="163"/>
      <c r="C18" s="222"/>
      <c r="D18" s="222"/>
      <c r="E18" s="223"/>
      <c r="F18" s="224"/>
      <c r="G18" s="163"/>
      <c r="H18" s="224"/>
      <c r="I18" s="223"/>
      <c r="J18" s="225"/>
    </row>
    <row r="19" spans="1:10" s="30" customFormat="1" ht="15" customHeight="1">
      <c r="A19" s="36"/>
      <c r="B19" s="163"/>
      <c r="C19" s="222"/>
      <c r="D19" s="222"/>
      <c r="E19" s="223"/>
      <c r="F19" s="224"/>
      <c r="G19" s="163"/>
      <c r="H19" s="224"/>
      <c r="I19" s="223"/>
      <c r="J19" s="225"/>
    </row>
    <row r="20" spans="1:10" s="30" customFormat="1" ht="15" customHeight="1">
      <c r="A20" s="36"/>
      <c r="B20" s="163"/>
      <c r="C20" s="222"/>
      <c r="D20" s="222"/>
      <c r="E20" s="223"/>
      <c r="F20" s="224"/>
      <c r="G20" s="163"/>
      <c r="H20" s="224"/>
      <c r="I20" s="223"/>
      <c r="J20" s="225"/>
    </row>
    <row r="21" spans="1:10" s="30" customFormat="1" ht="15" customHeight="1">
      <c r="A21" s="36"/>
      <c r="B21" s="163"/>
      <c r="C21" s="222"/>
      <c r="D21" s="222"/>
      <c r="E21" s="223"/>
      <c r="F21" s="224"/>
      <c r="G21" s="163"/>
      <c r="H21" s="224"/>
      <c r="I21" s="223"/>
      <c r="J21" s="225"/>
    </row>
    <row r="22" spans="1:10" s="30" customFormat="1" ht="15" customHeight="1">
      <c r="A22" s="36"/>
      <c r="B22" s="163"/>
      <c r="C22" s="222"/>
      <c r="D22" s="222"/>
      <c r="E22" s="223"/>
      <c r="F22" s="224"/>
      <c r="G22" s="163"/>
      <c r="H22" s="224"/>
      <c r="I22" s="223"/>
      <c r="J22" s="225"/>
    </row>
    <row r="23" spans="1:10" s="30" customFormat="1" ht="15" customHeight="1">
      <c r="A23" s="36"/>
      <c r="B23" s="163"/>
      <c r="C23" s="222"/>
      <c r="D23" s="222"/>
      <c r="E23" s="223"/>
      <c r="F23" s="224"/>
      <c r="G23" s="163"/>
      <c r="H23" s="224"/>
      <c r="I23" s="223"/>
      <c r="J23" s="225"/>
    </row>
    <row r="24" spans="1:10" s="30" customFormat="1" ht="7.5" customHeight="1">
      <c r="A24" s="36"/>
      <c r="B24" s="163"/>
      <c r="C24" s="222"/>
      <c r="D24" s="222"/>
      <c r="E24" s="223"/>
      <c r="F24" s="224"/>
      <c r="G24" s="163"/>
      <c r="H24" s="224"/>
      <c r="I24" s="223"/>
      <c r="J24" s="225"/>
    </row>
    <row r="25" spans="1:10" s="30" customFormat="1" ht="15" customHeight="1">
      <c r="A25" s="36"/>
      <c r="B25" s="41" t="s">
        <v>324</v>
      </c>
      <c r="C25" s="222"/>
      <c r="D25" s="222"/>
      <c r="E25" s="223"/>
      <c r="F25" s="224"/>
      <c r="G25" s="163"/>
      <c r="H25" s="224"/>
      <c r="I25" s="223"/>
      <c r="J25" s="225"/>
    </row>
    <row r="26" spans="1:10" s="30" customFormat="1" ht="15" customHeight="1">
      <c r="A26" s="36"/>
      <c r="B26" s="163"/>
      <c r="C26" s="222"/>
      <c r="D26" s="222"/>
      <c r="E26" s="223"/>
      <c r="F26" s="224"/>
      <c r="G26" s="41"/>
      <c r="H26" s="348" t="s">
        <v>122</v>
      </c>
      <c r="I26" s="250"/>
      <c r="J26" s="45" t="s">
        <v>39</v>
      </c>
    </row>
    <row r="27" spans="1:10" s="30" customFormat="1" ht="15" customHeight="1">
      <c r="A27" s="36"/>
      <c r="B27" s="41"/>
      <c r="C27" s="222"/>
      <c r="D27" s="222"/>
      <c r="E27" s="223"/>
      <c r="F27" s="224"/>
      <c r="G27" s="348"/>
      <c r="H27" s="348" t="s">
        <v>123</v>
      </c>
      <c r="I27" s="250"/>
      <c r="J27" s="45" t="s">
        <v>39</v>
      </c>
    </row>
    <row r="28" spans="1:10" s="30" customFormat="1" ht="15" customHeight="1">
      <c r="A28" s="36"/>
      <c r="B28" s="163"/>
      <c r="C28" s="222"/>
      <c r="D28" s="222"/>
      <c r="E28" s="223"/>
      <c r="F28" s="224"/>
      <c r="G28" s="344"/>
      <c r="H28" s="338" t="s">
        <v>311</v>
      </c>
      <c r="I28" s="250"/>
      <c r="J28" s="45" t="s">
        <v>39</v>
      </c>
    </row>
    <row r="29" spans="1:10" s="30" customFormat="1" ht="15" customHeight="1">
      <c r="A29" s="36"/>
      <c r="B29" s="163"/>
      <c r="C29" s="222"/>
      <c r="D29" s="222"/>
      <c r="E29" s="223"/>
      <c r="F29" s="224"/>
      <c r="G29" s="344"/>
      <c r="H29" s="338" t="s">
        <v>312</v>
      </c>
      <c r="I29" s="250"/>
      <c r="J29" s="45" t="s">
        <v>39</v>
      </c>
    </row>
    <row r="30" spans="1:10" s="30" customFormat="1" ht="15" customHeight="1">
      <c r="A30" s="36"/>
      <c r="B30" s="163"/>
      <c r="C30" s="222"/>
      <c r="D30" s="222"/>
      <c r="E30" s="223"/>
      <c r="F30" s="605" t="s">
        <v>244</v>
      </c>
      <c r="G30" s="605"/>
      <c r="H30" s="606"/>
      <c r="I30" s="250"/>
      <c r="J30" s="45" t="s">
        <v>16</v>
      </c>
    </row>
    <row r="31" spans="1:10" s="30" customFormat="1" ht="15" customHeight="1">
      <c r="A31" s="36"/>
      <c r="B31" s="163"/>
      <c r="C31" s="222"/>
      <c r="D31" s="222"/>
      <c r="E31" s="223"/>
      <c r="F31" s="605" t="s">
        <v>243</v>
      </c>
      <c r="G31" s="605"/>
      <c r="H31" s="606"/>
      <c r="I31" s="250"/>
      <c r="J31" s="45" t="s">
        <v>16</v>
      </c>
    </row>
    <row r="32" spans="1:10" s="30" customFormat="1" ht="15" customHeight="1">
      <c r="A32" s="36"/>
      <c r="B32" s="16"/>
      <c r="C32" s="222"/>
      <c r="D32" s="222"/>
      <c r="E32" s="223"/>
      <c r="H32" s="348" t="s">
        <v>124</v>
      </c>
      <c r="I32" s="250"/>
      <c r="J32" s="45" t="s">
        <v>16</v>
      </c>
    </row>
    <row r="33" spans="1:11" s="30" customFormat="1" ht="15" customHeight="1">
      <c r="A33" s="36"/>
      <c r="B33" s="163"/>
      <c r="C33" s="222"/>
      <c r="D33" s="222"/>
      <c r="E33" s="223"/>
      <c r="F33" s="224"/>
      <c r="G33" s="163"/>
      <c r="H33" s="224"/>
      <c r="I33" s="223"/>
      <c r="J33" s="225"/>
    </row>
    <row r="34" spans="1:11" s="30" customFormat="1" ht="15" customHeight="1">
      <c r="A34" s="44"/>
      <c r="C34" s="41"/>
      <c r="D34" s="41"/>
      <c r="E34" s="41"/>
      <c r="F34" s="41"/>
      <c r="G34" s="41"/>
      <c r="H34" s="41"/>
      <c r="I34" s="41"/>
      <c r="J34" s="45"/>
    </row>
    <row r="35" spans="1:11" s="30" customFormat="1" ht="15" customHeight="1">
      <c r="A35" s="44"/>
      <c r="B35" s="41"/>
      <c r="C35" s="41"/>
      <c r="D35" s="41"/>
      <c r="E35" s="41"/>
      <c r="F35" s="41"/>
      <c r="G35" s="41"/>
      <c r="H35" s="41"/>
      <c r="I35" s="228"/>
      <c r="J35" s="45"/>
      <c r="K35" s="41"/>
    </row>
    <row r="36" spans="1:11" s="30" customFormat="1" ht="15" customHeight="1">
      <c r="A36" s="44"/>
      <c r="B36" s="41"/>
      <c r="C36" s="41"/>
      <c r="D36" s="41"/>
      <c r="E36" s="41"/>
      <c r="F36" s="41"/>
      <c r="G36" s="41"/>
      <c r="H36" s="348"/>
      <c r="I36" s="230"/>
      <c r="J36" s="45"/>
      <c r="K36" s="41"/>
    </row>
    <row r="37" spans="1:11" s="30" customFormat="1" ht="15" customHeight="1">
      <c r="A37" s="44"/>
      <c r="B37" s="41"/>
      <c r="C37" s="41"/>
      <c r="D37" s="41"/>
      <c r="E37" s="41"/>
      <c r="F37" s="41"/>
      <c r="G37" s="348"/>
      <c r="H37" s="348"/>
      <c r="I37" s="230"/>
      <c r="J37" s="45"/>
      <c r="K37" s="41"/>
    </row>
    <row r="38" spans="1:11" s="30" customFormat="1" ht="15" customHeight="1">
      <c r="A38" s="44"/>
      <c r="B38" s="41"/>
      <c r="C38" s="41"/>
      <c r="D38" s="41"/>
      <c r="E38" s="41"/>
      <c r="F38" s="41"/>
      <c r="G38" s="344"/>
      <c r="H38" s="348"/>
      <c r="I38" s="230"/>
      <c r="J38" s="45"/>
    </row>
    <row r="39" spans="1:11" s="30" customFormat="1" ht="15" customHeight="1">
      <c r="A39" s="44"/>
      <c r="B39" s="41"/>
      <c r="C39" s="41"/>
      <c r="D39" s="41"/>
      <c r="E39" s="41"/>
      <c r="F39" s="41"/>
      <c r="G39" s="344"/>
      <c r="H39" s="348"/>
      <c r="I39" s="230"/>
      <c r="J39" s="45"/>
    </row>
    <row r="40" spans="1:11" s="30" customFormat="1" ht="15" customHeight="1">
      <c r="A40" s="44"/>
      <c r="B40" s="41"/>
      <c r="C40" s="41"/>
      <c r="D40" s="41"/>
      <c r="E40" s="41"/>
      <c r="F40" s="41"/>
      <c r="G40" s="344"/>
      <c r="H40" s="348"/>
      <c r="I40" s="230"/>
      <c r="J40" s="45"/>
    </row>
    <row r="41" spans="1:11" s="30" customFormat="1" ht="15" customHeight="1">
      <c r="A41" s="44"/>
      <c r="B41" s="41"/>
      <c r="C41" s="41"/>
      <c r="D41" s="41"/>
      <c r="E41" s="41"/>
      <c r="F41" s="41"/>
      <c r="G41" s="604"/>
      <c r="H41" s="604"/>
      <c r="I41" s="78"/>
      <c r="J41" s="45"/>
    </row>
    <row r="42" spans="1:11" s="30" customFormat="1" ht="15" customHeight="1">
      <c r="A42" s="44"/>
      <c r="B42" s="41"/>
      <c r="C42" s="41"/>
      <c r="D42" s="41"/>
      <c r="E42" s="41"/>
      <c r="F42" s="41"/>
      <c r="G42" s="602"/>
      <c r="H42" s="603"/>
      <c r="I42" s="230"/>
      <c r="J42" s="45"/>
    </row>
    <row r="43" spans="1:11" s="30" customFormat="1" ht="15" customHeight="1">
      <c r="A43" s="44"/>
      <c r="B43" s="41"/>
      <c r="C43" s="41"/>
      <c r="D43" s="229"/>
      <c r="E43" s="41"/>
      <c r="F43" s="41"/>
      <c r="G43" s="349"/>
      <c r="H43" s="350"/>
      <c r="I43" s="230"/>
      <c r="J43" s="45"/>
    </row>
    <row r="44" spans="1:11" s="30" customFormat="1" ht="15" customHeight="1">
      <c r="A44" s="44"/>
      <c r="B44" s="41"/>
      <c r="C44" s="41"/>
      <c r="D44" s="41"/>
      <c r="E44" s="41"/>
      <c r="F44" s="41"/>
      <c r="G44" s="349"/>
      <c r="H44" s="350"/>
      <c r="I44" s="230"/>
      <c r="J44" s="45"/>
    </row>
    <row r="45" spans="1:11" s="30" customFormat="1" ht="15" customHeight="1">
      <c r="A45" s="44"/>
      <c r="B45" s="41"/>
      <c r="C45" s="41"/>
      <c r="D45" s="41"/>
      <c r="E45" s="41"/>
      <c r="F45" s="41"/>
      <c r="G45" s="349"/>
      <c r="H45" s="350"/>
      <c r="I45" s="230"/>
      <c r="J45" s="45"/>
    </row>
    <row r="46" spans="1:11" s="30" customFormat="1" ht="15" customHeight="1">
      <c r="A46" s="44"/>
      <c r="B46" s="41"/>
      <c r="C46" s="41"/>
      <c r="D46" s="41"/>
      <c r="E46" s="41"/>
      <c r="F46" s="41"/>
      <c r="G46" s="349"/>
      <c r="H46" s="350"/>
      <c r="I46" s="230"/>
      <c r="J46" s="45"/>
    </row>
    <row r="47" spans="1:11" s="30" customFormat="1" ht="15" customHeight="1">
      <c r="A47" s="44"/>
      <c r="B47" s="41"/>
      <c r="C47" s="41"/>
      <c r="D47" s="41"/>
      <c r="E47" s="41"/>
      <c r="F47" s="41"/>
      <c r="G47" s="349"/>
      <c r="H47" s="350"/>
      <c r="I47" s="230"/>
      <c r="J47" s="45"/>
    </row>
    <row r="48" spans="1:11" s="30" customFormat="1" ht="15" customHeight="1">
      <c r="A48" s="44"/>
      <c r="B48" s="41"/>
      <c r="C48" s="41"/>
      <c r="D48" s="41"/>
      <c r="E48" s="41"/>
      <c r="F48" s="41"/>
      <c r="G48" s="349"/>
      <c r="H48" s="350"/>
      <c r="I48" s="230"/>
      <c r="J48" s="45"/>
    </row>
    <row r="49" spans="1:19" s="30" customFormat="1" ht="15" customHeight="1">
      <c r="A49" s="44"/>
      <c r="B49" s="41"/>
      <c r="C49" s="41"/>
      <c r="D49" s="41"/>
      <c r="E49" s="41"/>
      <c r="F49" s="41"/>
      <c r="G49" s="349"/>
      <c r="H49" s="350"/>
      <c r="I49" s="230"/>
      <c r="J49" s="45"/>
    </row>
    <row r="50" spans="1:19" s="30" customFormat="1" ht="15" customHeight="1">
      <c r="A50" s="44"/>
      <c r="B50" s="41"/>
      <c r="C50" s="41"/>
      <c r="D50" s="41"/>
      <c r="E50" s="41"/>
      <c r="F50" s="41"/>
      <c r="G50" s="41"/>
      <c r="H50" s="348"/>
      <c r="I50" s="176"/>
      <c r="J50" s="45"/>
    </row>
    <row r="51" spans="1:19" s="30" customFormat="1" ht="15" customHeight="1">
      <c r="A51" s="44"/>
      <c r="B51" s="41"/>
      <c r="C51" s="41"/>
      <c r="D51" s="41"/>
      <c r="E51" s="41"/>
      <c r="F51" s="41"/>
      <c r="G51" s="348"/>
      <c r="H51" s="348"/>
      <c r="I51" s="176"/>
      <c r="J51" s="45"/>
    </row>
    <row r="52" spans="1:19" s="30" customFormat="1" ht="15" customHeight="1">
      <c r="A52" s="44"/>
      <c r="B52" s="41"/>
      <c r="C52" s="41"/>
      <c r="D52" s="41"/>
      <c r="E52" s="41"/>
      <c r="F52" s="41"/>
      <c r="G52" s="348"/>
      <c r="H52" s="348"/>
      <c r="I52" s="176"/>
      <c r="J52" s="45"/>
    </row>
    <row r="53" spans="1:19" s="30" customFormat="1" ht="15" customHeight="1" thickBot="1">
      <c r="A53" s="80"/>
      <c r="B53" s="81"/>
      <c r="C53" s="82"/>
      <c r="D53" s="82"/>
      <c r="E53" s="82"/>
      <c r="F53" s="82"/>
      <c r="G53" s="82"/>
      <c r="H53" s="81"/>
      <c r="I53" s="81"/>
      <c r="J53" s="86"/>
    </row>
    <row r="54" spans="1:19" s="30" customFormat="1" ht="9" customHeight="1">
      <c r="A54" s="41"/>
      <c r="B54" s="41"/>
      <c r="C54" s="344"/>
      <c r="D54" s="344"/>
      <c r="E54" s="344"/>
      <c r="F54" s="344"/>
      <c r="G54" s="344"/>
      <c r="H54" s="41"/>
      <c r="I54" s="41"/>
      <c r="J54" s="41"/>
    </row>
    <row r="55" spans="1:19" s="30" customFormat="1" ht="15" customHeight="1" thickBot="1">
      <c r="A55" s="41"/>
      <c r="B55" s="41"/>
      <c r="C55" s="41"/>
      <c r="D55" s="41"/>
      <c r="E55" s="41"/>
      <c r="F55" s="41"/>
      <c r="G55" s="41"/>
      <c r="H55" s="41"/>
      <c r="I55" s="41"/>
      <c r="J55" s="41"/>
      <c r="K55" s="41"/>
    </row>
    <row r="56" spans="1:19" s="30" customFormat="1" ht="19.5" customHeight="1" thickBot="1">
      <c r="A56" s="470" t="str">
        <f>+A2</f>
        <v>業務用厨房熱機器等性能測定結果　【電気機器】</v>
      </c>
      <c r="B56" s="471"/>
      <c r="C56" s="471"/>
      <c r="D56" s="471"/>
      <c r="E56" s="471"/>
      <c r="F56" s="471"/>
      <c r="G56" s="471"/>
      <c r="H56" s="471"/>
      <c r="I56" s="471"/>
      <c r="J56" s="472"/>
    </row>
    <row r="57" spans="1:19" s="30" customFormat="1" ht="28.5" customHeight="1" thickTop="1">
      <c r="A57" s="31" t="s">
        <v>327</v>
      </c>
      <c r="B57" s="537" t="str">
        <f>+B3</f>
        <v>ティルティングパン        （　７．均一性　）</v>
      </c>
      <c r="C57" s="555"/>
      <c r="D57" s="555"/>
      <c r="E57" s="555"/>
      <c r="F57" s="555"/>
      <c r="G57" s="555"/>
      <c r="H57" s="555"/>
      <c r="I57" s="556" t="str">
        <f>+表紙!H12</f>
        <v>選択して下さい</v>
      </c>
      <c r="J57" s="557"/>
    </row>
    <row r="58" spans="1:19" s="30" customFormat="1" ht="20.100000000000001" customHeight="1" thickBot="1">
      <c r="A58" s="14" t="s">
        <v>2</v>
      </c>
      <c r="B58" s="558" t="str">
        <f>$B$4</f>
        <v/>
      </c>
      <c r="C58" s="540"/>
      <c r="D58" s="541"/>
      <c r="E58" s="542"/>
      <c r="F58" s="32" t="s">
        <v>3</v>
      </c>
      <c r="G58" s="543" t="str">
        <f>$G$4</f>
        <v/>
      </c>
      <c r="H58" s="544"/>
      <c r="I58" s="544"/>
      <c r="J58" s="545"/>
    </row>
    <row r="59" spans="1:19" s="30" customFormat="1" ht="16.5" customHeight="1" thickBot="1">
      <c r="A59" s="547" t="s">
        <v>36</v>
      </c>
      <c r="B59" s="548"/>
      <c r="C59" s="546"/>
      <c r="D59" s="546"/>
      <c r="E59" s="147" t="s">
        <v>186</v>
      </c>
      <c r="F59" s="217"/>
      <c r="G59" s="148" t="s">
        <v>51</v>
      </c>
      <c r="H59" s="217"/>
      <c r="I59" s="147" t="s">
        <v>23</v>
      </c>
      <c r="J59" s="218"/>
      <c r="M59" s="130"/>
      <c r="N59" s="130"/>
      <c r="O59" s="130"/>
      <c r="P59" s="130"/>
      <c r="Q59" s="130"/>
      <c r="R59" s="130"/>
      <c r="S59" s="130"/>
    </row>
    <row r="60" spans="1:19" s="30" customFormat="1" ht="3.75" customHeight="1">
      <c r="A60" s="44"/>
      <c r="B60" s="41"/>
      <c r="C60" s="41"/>
      <c r="D60" s="41"/>
      <c r="E60" s="41"/>
      <c r="F60" s="41"/>
      <c r="G60" s="41"/>
      <c r="H60" s="41"/>
      <c r="I60" s="41"/>
      <c r="J60" s="45"/>
    </row>
    <row r="61" spans="1:19" s="30" customFormat="1" ht="14.45" customHeight="1">
      <c r="A61" s="44"/>
      <c r="B61" s="608" t="s">
        <v>313</v>
      </c>
      <c r="C61" s="608"/>
      <c r="D61" s="608"/>
      <c r="E61" s="608"/>
      <c r="F61" s="608"/>
      <c r="G61" s="608"/>
      <c r="H61" s="608"/>
      <c r="I61" s="608"/>
      <c r="J61" s="231"/>
    </row>
    <row r="62" spans="1:19" s="30" customFormat="1" ht="14.45" customHeight="1">
      <c r="A62" s="44"/>
      <c r="B62" s="608"/>
      <c r="C62" s="608"/>
      <c r="D62" s="608"/>
      <c r="E62" s="608"/>
      <c r="F62" s="608"/>
      <c r="G62" s="608"/>
      <c r="H62" s="608"/>
      <c r="I62" s="608"/>
      <c r="J62" s="231"/>
    </row>
    <row r="63" spans="1:19" s="30" customFormat="1" ht="14.45" customHeight="1">
      <c r="A63" s="44"/>
      <c r="B63" s="608"/>
      <c r="C63" s="608"/>
      <c r="D63" s="608"/>
      <c r="E63" s="608"/>
      <c r="F63" s="608"/>
      <c r="G63" s="608"/>
      <c r="H63" s="608"/>
      <c r="I63" s="608"/>
      <c r="J63" s="231"/>
    </row>
    <row r="64" spans="1:19" s="30" customFormat="1" ht="14.45" customHeight="1">
      <c r="A64" s="44"/>
      <c r="B64" s="608"/>
      <c r="C64" s="608"/>
      <c r="D64" s="608"/>
      <c r="E64" s="608"/>
      <c r="F64" s="608"/>
      <c r="G64" s="608"/>
      <c r="H64" s="608"/>
      <c r="I64" s="608"/>
      <c r="J64" s="231"/>
    </row>
    <row r="65" spans="1:10" s="30" customFormat="1" ht="14.45" customHeight="1">
      <c r="A65" s="44"/>
      <c r="B65" s="608"/>
      <c r="C65" s="608"/>
      <c r="D65" s="608"/>
      <c r="E65" s="608"/>
      <c r="F65" s="608"/>
      <c r="G65" s="608"/>
      <c r="H65" s="608"/>
      <c r="I65" s="608"/>
      <c r="J65" s="45"/>
    </row>
    <row r="66" spans="1:10" s="30" customFormat="1" ht="15" customHeight="1">
      <c r="A66" s="44"/>
      <c r="B66" s="41"/>
      <c r="C66" s="342"/>
      <c r="D66" s="342"/>
      <c r="E66" s="342"/>
      <c r="F66" s="342"/>
      <c r="G66" s="342"/>
      <c r="H66" s="342"/>
      <c r="I66" s="342"/>
      <c r="J66" s="45"/>
    </row>
    <row r="67" spans="1:10" s="30" customFormat="1" ht="15" customHeight="1">
      <c r="A67" s="44"/>
      <c r="B67" s="41"/>
      <c r="C67" s="41"/>
      <c r="D67" s="41"/>
      <c r="E67" s="41"/>
      <c r="F67" s="41"/>
      <c r="G67" s="41"/>
      <c r="H67" s="41"/>
      <c r="I67" s="41"/>
      <c r="J67" s="45"/>
    </row>
    <row r="68" spans="1:10" s="30" customFormat="1" ht="17.25" customHeight="1">
      <c r="A68" s="44"/>
      <c r="B68" s="47" t="s">
        <v>247</v>
      </c>
      <c r="C68" s="41"/>
      <c r="D68" s="41"/>
      <c r="E68" s="41"/>
      <c r="F68" s="41"/>
      <c r="G68" s="41"/>
      <c r="H68" s="115" t="s">
        <v>248</v>
      </c>
      <c r="I68" s="250"/>
      <c r="J68" s="232" t="s">
        <v>17</v>
      </c>
    </row>
    <row r="69" spans="1:10" s="30" customFormat="1" ht="17.25" customHeight="1">
      <c r="A69" s="44"/>
      <c r="B69" s="46" t="s">
        <v>245</v>
      </c>
      <c r="C69" s="41"/>
      <c r="D69" s="41"/>
      <c r="E69" s="41"/>
      <c r="F69" s="41"/>
      <c r="G69" s="41"/>
      <c r="H69" s="41"/>
      <c r="I69" s="41"/>
      <c r="J69" s="232"/>
    </row>
    <row r="70" spans="1:10" s="30" customFormat="1" ht="17.25" customHeight="1">
      <c r="A70" s="44"/>
      <c r="B70" s="601" t="s">
        <v>199</v>
      </c>
      <c r="C70" s="601"/>
      <c r="D70" s="601"/>
      <c r="E70" s="601"/>
      <c r="F70" s="601"/>
      <c r="G70" s="601"/>
      <c r="H70" s="115" t="s">
        <v>250</v>
      </c>
      <c r="I70" s="250"/>
      <c r="J70" s="232" t="s">
        <v>17</v>
      </c>
    </row>
    <row r="71" spans="1:10" s="30" customFormat="1" ht="17.25" customHeight="1">
      <c r="A71" s="44"/>
      <c r="B71" s="61" t="s">
        <v>246</v>
      </c>
      <c r="C71" s="41"/>
      <c r="D71" s="41"/>
      <c r="E71" s="41"/>
      <c r="F71" s="41"/>
      <c r="G71" s="41"/>
      <c r="H71" s="41"/>
      <c r="I71" s="41"/>
      <c r="J71" s="232"/>
    </row>
    <row r="72" spans="1:10" s="30" customFormat="1" ht="17.25" customHeight="1">
      <c r="A72" s="44"/>
      <c r="B72" s="601" t="s">
        <v>199</v>
      </c>
      <c r="C72" s="601"/>
      <c r="D72" s="601"/>
      <c r="E72" s="601"/>
      <c r="F72" s="601"/>
      <c r="G72" s="601"/>
      <c r="H72" s="115" t="s">
        <v>249</v>
      </c>
      <c r="I72" s="250"/>
      <c r="J72" s="232" t="s">
        <v>17</v>
      </c>
    </row>
    <row r="73" spans="1:10" s="30" customFormat="1" ht="17.25" customHeight="1">
      <c r="A73" s="44"/>
      <c r="B73" s="600" t="s">
        <v>187</v>
      </c>
      <c r="C73" s="600"/>
      <c r="D73" s="600"/>
      <c r="E73" s="600"/>
      <c r="F73" s="600"/>
      <c r="G73" s="600"/>
      <c r="H73" s="41"/>
      <c r="I73" s="41"/>
      <c r="J73" s="232"/>
    </row>
    <row r="74" spans="1:10" s="30" customFormat="1" ht="15" customHeight="1">
      <c r="A74" s="44"/>
      <c r="B74" s="41"/>
      <c r="C74" s="597" t="s">
        <v>314</v>
      </c>
      <c r="D74" s="597"/>
      <c r="E74" s="597"/>
      <c r="F74" s="597"/>
      <c r="G74" s="597"/>
      <c r="H74" s="41"/>
      <c r="I74" s="41"/>
      <c r="J74" s="45"/>
    </row>
    <row r="75" spans="1:10" s="30" customFormat="1" ht="17.25" customHeight="1">
      <c r="A75" s="44"/>
      <c r="B75" s="234"/>
      <c r="C75" s="597"/>
      <c r="D75" s="597"/>
      <c r="E75" s="597"/>
      <c r="F75" s="597"/>
      <c r="G75" s="597"/>
      <c r="H75" s="235" t="s">
        <v>188</v>
      </c>
      <c r="I75" s="250"/>
      <c r="J75" s="232" t="s">
        <v>189</v>
      </c>
    </row>
    <row r="76" spans="1:10" s="30" customFormat="1" ht="4.5" customHeight="1" thickBot="1">
      <c r="A76" s="44"/>
      <c r="B76" s="234"/>
      <c r="C76" s="233"/>
      <c r="D76" s="233"/>
      <c r="E76" s="233"/>
      <c r="F76" s="233"/>
      <c r="G76" s="233"/>
      <c r="H76" s="235"/>
      <c r="I76" s="230"/>
      <c r="J76" s="232"/>
    </row>
    <row r="77" spans="1:10" s="30" customFormat="1" ht="26.25" customHeight="1" thickBot="1">
      <c r="A77" s="44"/>
      <c r="B77" s="236"/>
      <c r="C77" s="236"/>
      <c r="D77" s="236"/>
      <c r="E77" s="236"/>
      <c r="F77" s="236"/>
      <c r="G77" s="236"/>
      <c r="H77" s="348" t="s">
        <v>190</v>
      </c>
      <c r="I77" s="237" t="str">
        <f>IF(I75&lt;&gt;"",IF(I75&lt;170,170,IF(I75&gt;190,190,INT(I75+0.5))),"")</f>
        <v/>
      </c>
      <c r="J77" s="232" t="s">
        <v>125</v>
      </c>
    </row>
    <row r="78" spans="1:10" s="30" customFormat="1" ht="4.5" customHeight="1" thickBot="1">
      <c r="A78" s="44"/>
      <c r="B78" s="236"/>
      <c r="C78" s="236"/>
      <c r="D78" s="236"/>
      <c r="E78" s="236"/>
      <c r="F78" s="236"/>
      <c r="G78" s="236"/>
      <c r="H78" s="348"/>
      <c r="I78" s="238"/>
      <c r="J78" s="232"/>
    </row>
    <row r="79" spans="1:10" s="30" customFormat="1" ht="15" customHeight="1" thickBot="1">
      <c r="A79" s="44"/>
      <c r="B79" s="239"/>
      <c r="C79" s="41"/>
      <c r="D79" s="41"/>
      <c r="E79" s="41"/>
      <c r="F79" s="235" t="s">
        <v>191</v>
      </c>
      <c r="G79" s="240" t="str">
        <f>IF(I77&lt;&gt;"",I77-10,"")</f>
        <v/>
      </c>
      <c r="H79" s="241" t="s">
        <v>192</v>
      </c>
      <c r="I79" s="240" t="str">
        <f>IF(I77&lt;&gt;"",I77+10,"")</f>
        <v/>
      </c>
      <c r="J79" s="232" t="s">
        <v>189</v>
      </c>
    </row>
    <row r="80" spans="1:10" s="30" customFormat="1" ht="4.5" customHeight="1" thickBot="1">
      <c r="A80" s="44"/>
      <c r="B80" s="42"/>
      <c r="C80" s="41"/>
      <c r="D80" s="41"/>
      <c r="E80" s="41"/>
      <c r="F80" s="41"/>
      <c r="G80" s="41"/>
      <c r="H80" s="56"/>
      <c r="I80" s="41"/>
      <c r="J80" s="45"/>
    </row>
    <row r="81" spans="1:10" s="30" customFormat="1" ht="26.25" customHeight="1" thickBot="1">
      <c r="A81" s="44"/>
      <c r="B81" s="46" t="s">
        <v>193</v>
      </c>
      <c r="C81" s="41"/>
      <c r="D81" s="41"/>
      <c r="E81" s="41"/>
      <c r="F81" s="41"/>
      <c r="G81" s="41"/>
      <c r="H81" s="346" t="s">
        <v>194</v>
      </c>
      <c r="I81" s="237" t="str">
        <f>IF(COUNT(I68,I70,I72)=3,(2*I70+I72)/(2*I68)*100,"")</f>
        <v/>
      </c>
      <c r="J81" s="45"/>
    </row>
    <row r="82" spans="1:10" s="30" customFormat="1" ht="18.75" customHeight="1">
      <c r="A82" s="44"/>
      <c r="B82" s="55" t="s">
        <v>195</v>
      </c>
      <c r="C82" s="344"/>
      <c r="D82" s="344"/>
      <c r="E82" s="344"/>
      <c r="F82" s="344"/>
      <c r="G82" s="344"/>
      <c r="H82" s="242"/>
      <c r="I82" s="230"/>
      <c r="J82" s="45"/>
    </row>
    <row r="83" spans="1:10" s="30" customFormat="1" ht="15" customHeight="1">
      <c r="A83" s="44"/>
      <c r="B83" s="41"/>
      <c r="C83" s="132" t="s">
        <v>315</v>
      </c>
      <c r="D83" s="132"/>
      <c r="E83" s="132"/>
      <c r="F83" s="132"/>
      <c r="G83" s="132"/>
      <c r="H83" s="132"/>
      <c r="I83" s="132"/>
      <c r="J83" s="243"/>
    </row>
    <row r="84" spans="1:10" s="30" customFormat="1" ht="13.15" customHeight="1">
      <c r="A84" s="44"/>
      <c r="B84" s="41"/>
      <c r="C84" s="132"/>
      <c r="D84" s="132"/>
      <c r="E84" s="132"/>
      <c r="F84" s="132"/>
      <c r="G84" s="132"/>
      <c r="H84" s="132"/>
      <c r="I84" s="132"/>
      <c r="J84" s="113"/>
    </row>
    <row r="85" spans="1:10" s="30" customFormat="1" ht="15" customHeight="1">
      <c r="A85" s="44"/>
      <c r="B85" s="78"/>
      <c r="C85" s="78"/>
      <c r="D85" s="78"/>
      <c r="E85" s="78"/>
      <c r="F85" s="78"/>
      <c r="G85" s="41"/>
      <c r="H85" s="41"/>
      <c r="I85" s="41"/>
      <c r="J85" s="45"/>
    </row>
    <row r="86" spans="1:10" s="30" customFormat="1" ht="15" customHeight="1">
      <c r="A86" s="44"/>
      <c r="B86" s="96"/>
      <c r="C86" s="163"/>
      <c r="D86" s="163"/>
      <c r="E86" s="163"/>
      <c r="F86" s="163"/>
      <c r="G86" s="344"/>
      <c r="H86" s="41"/>
      <c r="I86" s="41"/>
      <c r="J86" s="45"/>
    </row>
    <row r="87" spans="1:10" s="30" customFormat="1" ht="15" customHeight="1">
      <c r="A87" s="44"/>
      <c r="B87" s="78"/>
      <c r="C87" s="78"/>
      <c r="D87" s="78"/>
      <c r="E87" s="78"/>
      <c r="F87" s="78"/>
      <c r="G87" s="41"/>
      <c r="H87" s="41"/>
      <c r="I87" s="41"/>
      <c r="J87" s="45"/>
    </row>
    <row r="88" spans="1:10" s="30" customFormat="1" ht="15" customHeight="1">
      <c r="A88" s="44"/>
      <c r="B88" s="78"/>
      <c r="C88" s="78"/>
      <c r="D88" s="78"/>
      <c r="E88" s="78"/>
      <c r="F88" s="78"/>
      <c r="G88" s="41"/>
      <c r="H88" s="41"/>
      <c r="I88" s="41"/>
      <c r="J88" s="45"/>
    </row>
    <row r="89" spans="1:10" s="30" customFormat="1" ht="15" customHeight="1">
      <c r="A89" s="44"/>
      <c r="B89" s="78"/>
      <c r="C89" s="78"/>
      <c r="D89" s="78"/>
      <c r="E89" s="78"/>
      <c r="F89" s="78"/>
      <c r="G89" s="41"/>
      <c r="H89" s="41"/>
      <c r="I89" s="41"/>
      <c r="J89" s="45"/>
    </row>
    <row r="90" spans="1:10" s="30" customFormat="1" ht="15" customHeight="1">
      <c r="A90" s="44"/>
      <c r="B90" s="78"/>
      <c r="C90" s="78"/>
      <c r="D90" s="78"/>
      <c r="E90" s="78"/>
      <c r="F90" s="78"/>
      <c r="G90" s="41"/>
      <c r="H90" s="41"/>
      <c r="I90" s="41"/>
      <c r="J90" s="45"/>
    </row>
    <row r="91" spans="1:10" s="30" customFormat="1" ht="15" customHeight="1">
      <c r="A91" s="44"/>
      <c r="B91" s="78"/>
      <c r="C91" s="78"/>
      <c r="D91" s="78"/>
      <c r="E91" s="78"/>
      <c r="F91" s="78"/>
      <c r="G91" s="41"/>
      <c r="H91" s="41"/>
      <c r="I91" s="41"/>
      <c r="J91" s="45"/>
    </row>
    <row r="92" spans="1:10" s="30" customFormat="1" ht="15" customHeight="1">
      <c r="A92" s="154"/>
      <c r="B92" s="78"/>
      <c r="C92" s="78"/>
      <c r="D92" s="78"/>
      <c r="E92" s="78"/>
      <c r="F92" s="78"/>
      <c r="G92" s="41"/>
      <c r="H92" s="41"/>
      <c r="I92" s="41"/>
      <c r="J92" s="45"/>
    </row>
    <row r="93" spans="1:10" s="30" customFormat="1" ht="15" customHeight="1">
      <c r="A93" s="44"/>
      <c r="B93" s="78"/>
      <c r="C93" s="78"/>
      <c r="D93" s="78"/>
      <c r="E93" s="78"/>
      <c r="F93" s="78"/>
      <c r="G93" s="41"/>
      <c r="H93" s="41"/>
      <c r="I93" s="41"/>
      <c r="J93" s="45"/>
    </row>
    <row r="94" spans="1:10" s="30" customFormat="1" ht="15" customHeight="1">
      <c r="A94" s="44"/>
      <c r="B94" s="78"/>
      <c r="C94" s="78"/>
      <c r="D94" s="78"/>
      <c r="E94" s="78"/>
      <c r="F94" s="78"/>
      <c r="G94" s="41"/>
      <c r="H94" s="41"/>
      <c r="I94" s="41"/>
      <c r="J94" s="45"/>
    </row>
    <row r="95" spans="1:10" s="30" customFormat="1" ht="15" customHeight="1">
      <c r="A95" s="44"/>
      <c r="B95" s="78"/>
      <c r="C95" s="78"/>
      <c r="D95" s="78"/>
      <c r="E95" s="78"/>
      <c r="F95" s="78"/>
      <c r="G95" s="41"/>
      <c r="H95" s="41"/>
      <c r="I95" s="41"/>
      <c r="J95" s="45"/>
    </row>
    <row r="96" spans="1:10" s="30" customFormat="1" ht="15" customHeight="1">
      <c r="A96" s="44"/>
      <c r="B96" s="78"/>
      <c r="C96" s="78"/>
      <c r="D96" s="78"/>
      <c r="E96" s="78"/>
      <c r="F96" s="78"/>
      <c r="G96" s="41"/>
      <c r="H96" s="41"/>
      <c r="I96" s="41"/>
      <c r="J96" s="45"/>
    </row>
    <row r="97" spans="1:12" s="30" customFormat="1" ht="25.5" customHeight="1">
      <c r="A97" s="89"/>
      <c r="B97" s="96"/>
      <c r="C97" s="96"/>
      <c r="D97" s="96"/>
      <c r="E97" s="96"/>
      <c r="F97" s="96"/>
      <c r="G97" s="13"/>
      <c r="H97" s="13"/>
      <c r="I97" s="13"/>
      <c r="J97" s="45"/>
    </row>
    <row r="98" spans="1:12" s="30" customFormat="1" ht="15" customHeight="1">
      <c r="A98" s="89"/>
      <c r="B98" s="96"/>
      <c r="C98" s="96"/>
      <c r="D98" s="96"/>
      <c r="E98" s="96"/>
      <c r="F98" s="96"/>
      <c r="G98" s="13"/>
      <c r="H98" s="13"/>
      <c r="I98" s="13"/>
      <c r="J98" s="45"/>
    </row>
    <row r="99" spans="1:12" s="30" customFormat="1" ht="18.75" customHeight="1">
      <c r="A99" s="89"/>
      <c r="B99" s="244" t="s">
        <v>130</v>
      </c>
      <c r="C99" s="96"/>
      <c r="D99" s="245"/>
      <c r="E99" s="96"/>
      <c r="F99" s="96"/>
      <c r="G99" s="13"/>
      <c r="H99" s="13"/>
      <c r="I99" s="13"/>
      <c r="J99" s="45"/>
    </row>
    <row r="100" spans="1:12" s="30" customFormat="1" ht="12" customHeight="1">
      <c r="A100" s="89"/>
      <c r="B100" s="41"/>
      <c r="C100" s="598" t="s">
        <v>316</v>
      </c>
      <c r="D100" s="599"/>
      <c r="E100" s="599"/>
      <c r="F100" s="599"/>
      <c r="G100" s="599"/>
      <c r="H100" s="599"/>
      <c r="I100" s="599"/>
      <c r="J100" s="45"/>
    </row>
    <row r="101" spans="1:12" s="30" customFormat="1" ht="12" customHeight="1">
      <c r="A101" s="89"/>
      <c r="B101" s="96"/>
      <c r="C101" s="599"/>
      <c r="D101" s="599"/>
      <c r="E101" s="599"/>
      <c r="F101" s="599"/>
      <c r="G101" s="599"/>
      <c r="H101" s="599"/>
      <c r="I101" s="599"/>
      <c r="J101" s="45"/>
    </row>
    <row r="102" spans="1:12" s="30" customFormat="1" ht="12" customHeight="1" thickBot="1">
      <c r="A102" s="89"/>
      <c r="B102" s="96"/>
      <c r="C102" s="599"/>
      <c r="D102" s="599"/>
      <c r="E102" s="599"/>
      <c r="F102" s="599"/>
      <c r="G102" s="599"/>
      <c r="H102" s="599"/>
      <c r="I102" s="599"/>
      <c r="J102" s="45"/>
    </row>
    <row r="103" spans="1:12" s="30" customFormat="1" ht="30" customHeight="1" thickBot="1">
      <c r="A103" s="89"/>
      <c r="B103" s="13"/>
      <c r="C103" s="71" t="s">
        <v>185</v>
      </c>
      <c r="D103" s="246"/>
      <c r="E103" s="17"/>
      <c r="F103" s="346" t="s">
        <v>196</v>
      </c>
      <c r="G103" s="251"/>
      <c r="H103" s="66" t="s">
        <v>197</v>
      </c>
      <c r="I103" s="66" t="s">
        <v>85</v>
      </c>
      <c r="J103" s="247"/>
    </row>
    <row r="104" spans="1:12" s="30" customFormat="1" ht="4.5" customHeight="1">
      <c r="A104" s="89"/>
      <c r="B104" s="13"/>
      <c r="C104" s="13"/>
      <c r="D104" s="41"/>
      <c r="E104" s="344"/>
      <c r="F104" s="248"/>
      <c r="G104" s="42"/>
      <c r="H104" s="41"/>
      <c r="I104" s="41"/>
      <c r="J104" s="45"/>
    </row>
    <row r="105" spans="1:12" s="30" customFormat="1" ht="15" customHeight="1">
      <c r="A105" s="89"/>
      <c r="B105" s="13"/>
      <c r="C105" s="13"/>
      <c r="D105" s="41"/>
      <c r="E105" s="41"/>
      <c r="F105" s="348" t="s">
        <v>198</v>
      </c>
      <c r="G105" s="249" t="str">
        <f>+I77</f>
        <v/>
      </c>
      <c r="H105" s="41" t="s">
        <v>323</v>
      </c>
      <c r="I105" s="41"/>
      <c r="J105" s="45"/>
    </row>
    <row r="106" spans="1:12" ht="5.25" customHeight="1" thickBot="1">
      <c r="A106" s="126"/>
      <c r="B106" s="144"/>
      <c r="C106" s="144"/>
      <c r="D106" s="144"/>
      <c r="E106" s="144"/>
      <c r="F106" s="144"/>
      <c r="G106" s="144"/>
      <c r="H106" s="144"/>
      <c r="I106" s="144"/>
      <c r="J106" s="86"/>
      <c r="K106" s="13"/>
      <c r="L106" s="13"/>
    </row>
    <row r="107" spans="1:12" ht="7.9" customHeight="1">
      <c r="A107" s="13"/>
      <c r="B107" s="13"/>
      <c r="C107" s="13"/>
      <c r="D107" s="13"/>
      <c r="E107" s="13"/>
      <c r="F107" s="13"/>
      <c r="G107" s="13"/>
      <c r="H107" s="13"/>
      <c r="I107" s="13"/>
      <c r="J107" s="13"/>
      <c r="K107" s="13"/>
      <c r="L107" s="13"/>
    </row>
    <row r="108" spans="1:12">
      <c r="A108" s="13"/>
      <c r="B108" s="13"/>
      <c r="C108" s="13"/>
      <c r="D108" s="13"/>
      <c r="E108" s="13"/>
      <c r="F108" s="13"/>
      <c r="G108" s="13"/>
      <c r="H108" s="13"/>
      <c r="I108" s="13"/>
      <c r="J108" s="13"/>
    </row>
    <row r="109" spans="1:12">
      <c r="A109" s="13"/>
      <c r="B109" s="13"/>
      <c r="C109" s="13"/>
      <c r="D109" s="13"/>
      <c r="E109" s="13"/>
      <c r="F109" s="13"/>
      <c r="G109" s="13"/>
      <c r="H109" s="13"/>
      <c r="I109" s="13"/>
      <c r="J109" s="13"/>
    </row>
    <row r="110" spans="1:12">
      <c r="A110" s="13"/>
      <c r="B110" s="13"/>
      <c r="C110" s="13"/>
      <c r="D110" s="13"/>
      <c r="E110" s="13"/>
      <c r="F110" s="13"/>
      <c r="G110" s="13"/>
      <c r="H110" s="13"/>
      <c r="I110" s="13"/>
      <c r="J110" s="13"/>
    </row>
    <row r="111" spans="1:12">
      <c r="A111" s="13"/>
      <c r="B111" s="13"/>
      <c r="C111" s="13"/>
      <c r="D111" s="13"/>
      <c r="E111" s="13"/>
      <c r="F111" s="13"/>
      <c r="G111" s="13"/>
      <c r="H111" s="13"/>
      <c r="I111" s="13"/>
      <c r="J111" s="13"/>
    </row>
    <row r="112" spans="1:12">
      <c r="A112" s="13"/>
      <c r="B112" s="13"/>
      <c r="C112" s="13"/>
      <c r="D112" s="13"/>
      <c r="E112" s="13"/>
      <c r="F112" s="13"/>
      <c r="G112" s="13"/>
      <c r="H112" s="13"/>
      <c r="I112" s="13"/>
      <c r="J112" s="13"/>
    </row>
    <row r="113" spans="1:10">
      <c r="A113" s="13"/>
      <c r="B113" s="13"/>
      <c r="C113" s="13"/>
      <c r="D113" s="13"/>
      <c r="E113" s="13"/>
      <c r="F113" s="13"/>
      <c r="G113" s="13"/>
      <c r="H113" s="13"/>
      <c r="I113" s="13"/>
      <c r="J113" s="13"/>
    </row>
  </sheetData>
  <sheetProtection password="89E8" sheet="1" objects="1" scenarios="1" selectLockedCells="1"/>
  <mergeCells count="23">
    <mergeCell ref="A56:J56"/>
    <mergeCell ref="G58:J58"/>
    <mergeCell ref="B70:G70"/>
    <mergeCell ref="C59:D59"/>
    <mergeCell ref="I57:J57"/>
    <mergeCell ref="B57:H57"/>
    <mergeCell ref="B61:I65"/>
    <mergeCell ref="G42:H42"/>
    <mergeCell ref="G41:H41"/>
    <mergeCell ref="F31:H31"/>
    <mergeCell ref="F30:H30"/>
    <mergeCell ref="B7:I12"/>
    <mergeCell ref="A2:J2"/>
    <mergeCell ref="B3:H3"/>
    <mergeCell ref="I3:J3"/>
    <mergeCell ref="B4:E4"/>
    <mergeCell ref="G4:J4"/>
    <mergeCell ref="C74:G75"/>
    <mergeCell ref="B58:E58"/>
    <mergeCell ref="C100:I102"/>
    <mergeCell ref="B73:G73"/>
    <mergeCell ref="A59:B59"/>
    <mergeCell ref="B72:G72"/>
  </mergeCells>
  <phoneticPr fontId="3"/>
  <pageMargins left="0.78740157480314965" right="0.51181102362204722" top="0.78740157480314965" bottom="0.39370078740157483" header="0.19685039370078741" footer="0.19685039370078741"/>
  <pageSetup paperSize="9" orientation="portrait" r:id="rId1"/>
  <rowBreaks count="2" manualBreakCount="2">
    <brk id="54" max="16383" man="1"/>
    <brk id="10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1.定格消費電力</vt:lpstr>
      <vt:lpstr>2.熱効率</vt:lpstr>
      <vt:lpstr>3.立上り性能</vt:lpstr>
      <vt:lpstr>4.調理能力</vt:lpstr>
      <vt:lpstr>5.消費電力量</vt:lpstr>
      <vt:lpstr>7.均一性</vt:lpstr>
      <vt:lpstr>'1.定格消費電力'!Print_Area</vt:lpstr>
      <vt:lpstr>'2.熱効率'!Print_Area</vt:lpstr>
      <vt:lpstr>'3.立上り性能'!Print_Area</vt:lpstr>
      <vt:lpstr>'4.調理能力'!Print_Area</vt:lpstr>
      <vt:lpstr>'5.消費電力量'!Print_Area</vt:lpstr>
      <vt:lpstr>'7.均一性'!Print_Area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2016-02-10T13:05:53Z</dcterms:created>
  <dcterms:modified xsi:type="dcterms:W3CDTF">2017-02-28T03:14:09Z</dcterms:modified>
</cp:coreProperties>
</file>