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495" tabRatio="779"/>
  </bookViews>
  <sheets>
    <sheet name="表紙" sheetId="10" r:id="rId1"/>
    <sheet name="1.定格消費電力" sheetId="13" r:id="rId2"/>
    <sheet name="2.熱効率" sheetId="1" r:id="rId3"/>
    <sheet name="3.立上り性能" sheetId="4" r:id="rId4"/>
    <sheet name="4．調理能力" sheetId="11" r:id="rId5"/>
    <sheet name="5.消費電力量" sheetId="6" r:id="rId6"/>
  </sheets>
  <definedNames>
    <definedName name="_xlnm.Print_Area" localSheetId="1">'1.定格消費電力'!$A$2:$J$53</definedName>
    <definedName name="_xlnm.Print_Area" localSheetId="2">'2.熱効率'!$A$2:$J$49,'2.熱効率'!$A$52:$J$102</definedName>
    <definedName name="_xlnm.Print_Area" localSheetId="3">'3.立上り性能'!$A$2:$J$52</definedName>
    <definedName name="_xlnm.Print_Area" localSheetId="4">'4．調理能力'!$A$2:$J$49,'4．調理能力'!$A$52:$J$102</definedName>
    <definedName name="_xlnm.Print_Area" localSheetId="5">'5.消費電力量'!$A$2:$J$50,'5.消費電力量'!$A$53:$J$99</definedName>
    <definedName name="_xlnm.Print_Area" localSheetId="0">表紙!$A$1:$J$50</definedName>
  </definedNames>
  <calcPr calcId="145621"/>
</workbook>
</file>

<file path=xl/calcChain.xml><?xml version="1.0" encoding="utf-8"?>
<calcChain xmlns="http://schemas.openxmlformats.org/spreadsheetml/2006/main">
  <c r="A2" i="6" l="1"/>
  <c r="A53" i="6" s="1"/>
  <c r="A2" i="11"/>
  <c r="A52" i="11" s="1"/>
  <c r="A2" i="4"/>
  <c r="A2" i="1"/>
  <c r="A52" i="1" s="1"/>
  <c r="A2" i="13"/>
  <c r="M35" i="10" l="1"/>
  <c r="M40" i="10"/>
  <c r="M34" i="10"/>
  <c r="M33" i="10"/>
  <c r="M31" i="10"/>
  <c r="M37" i="10"/>
  <c r="M30" i="10"/>
  <c r="M29" i="10"/>
  <c r="I42" i="10"/>
  <c r="I39" i="10"/>
  <c r="I35" i="10"/>
  <c r="I31" i="10"/>
  <c r="I33" i="10"/>
  <c r="I29" i="10"/>
  <c r="I40" i="10"/>
  <c r="I37" i="10"/>
  <c r="I34" i="10"/>
  <c r="I30" i="10"/>
  <c r="H20" i="4"/>
  <c r="H22" i="4"/>
  <c r="G20" i="4"/>
  <c r="G4" i="13"/>
  <c r="B4" i="13"/>
  <c r="B3" i="13"/>
  <c r="I3" i="13"/>
  <c r="E26" i="13"/>
  <c r="J14" i="10"/>
  <c r="D26" i="13"/>
  <c r="I14" i="10"/>
  <c r="G24" i="13"/>
  <c r="B54" i="6"/>
  <c r="B53" i="11"/>
  <c r="B53" i="1"/>
  <c r="I45" i="6"/>
  <c r="H45" i="6"/>
  <c r="I47" i="6" s="1"/>
  <c r="I39" i="6"/>
  <c r="H39" i="6"/>
  <c r="I41" i="6" s="1"/>
  <c r="H75" i="11"/>
  <c r="H77" i="11" s="1"/>
  <c r="H25" i="11"/>
  <c r="G23" i="6" s="1"/>
  <c r="G70" i="1"/>
  <c r="H72" i="1"/>
  <c r="I53" i="11"/>
  <c r="I54" i="6"/>
  <c r="I3" i="6"/>
  <c r="I3" i="11"/>
  <c r="I3" i="4"/>
  <c r="I53" i="1"/>
  <c r="I3" i="1"/>
  <c r="I72" i="6"/>
  <c r="M41" i="10" s="1"/>
  <c r="I41" i="10"/>
  <c r="G72" i="6"/>
  <c r="I38" i="10" s="1"/>
  <c r="H70" i="1"/>
  <c r="I11" i="6"/>
  <c r="H11" i="6"/>
  <c r="I10" i="6"/>
  <c r="I13" i="6" s="1"/>
  <c r="H10" i="6"/>
  <c r="H13" i="6" s="1"/>
  <c r="I72" i="11"/>
  <c r="H72" i="11"/>
  <c r="H83" i="11"/>
  <c r="I22" i="6" s="1"/>
  <c r="H32" i="11"/>
  <c r="G22" i="6" s="1"/>
  <c r="I22" i="11"/>
  <c r="H22" i="11"/>
  <c r="G54" i="11"/>
  <c r="B54" i="11"/>
  <c r="G55" i="6"/>
  <c r="B55" i="6"/>
  <c r="B4" i="6"/>
  <c r="B4" i="11"/>
  <c r="B4" i="4"/>
  <c r="B54" i="1"/>
  <c r="B4" i="1"/>
  <c r="G4" i="1"/>
  <c r="G54" i="1"/>
  <c r="G4" i="6"/>
  <c r="G4" i="11"/>
  <c r="G4" i="4"/>
  <c r="M38" i="10"/>
  <c r="G19" i="10"/>
  <c r="H24" i="4"/>
  <c r="G17" i="10"/>
  <c r="H74" i="1"/>
  <c r="G13" i="10"/>
  <c r="I15" i="6" l="1"/>
  <c r="G67" i="6"/>
  <c r="H24" i="1"/>
  <c r="G27" i="10"/>
  <c r="I43" i="6"/>
  <c r="I67" i="6"/>
  <c r="G28" i="10"/>
  <c r="H25" i="1"/>
  <c r="I49" i="6"/>
  <c r="G25" i="6"/>
  <c r="G25" i="10" s="1"/>
  <c r="H27" i="11"/>
  <c r="G21" i="10" s="1"/>
  <c r="I69" i="6"/>
  <c r="G22" i="10"/>
  <c r="I23" i="6"/>
  <c r="I25" i="6" s="1"/>
  <c r="G23" i="10" l="1"/>
  <c r="I65" i="6"/>
  <c r="I17" i="6"/>
  <c r="G65" i="6"/>
  <c r="G26" i="1"/>
  <c r="G29" i="1" s="1"/>
  <c r="H26" i="1"/>
  <c r="H29" i="1" s="1"/>
  <c r="G66" i="6"/>
  <c r="G68" i="6"/>
  <c r="G79" i="6" s="1"/>
  <c r="G37" i="10" s="1"/>
  <c r="I66" i="6"/>
  <c r="G26" i="10"/>
  <c r="H31" i="1" l="1"/>
  <c r="G77" i="6"/>
  <c r="G29" i="10" s="1"/>
  <c r="I79" i="6"/>
  <c r="G40" i="10" s="1"/>
  <c r="I77" i="6"/>
  <c r="G33" i="10" s="1"/>
  <c r="G15" i="10" l="1"/>
  <c r="H33" i="1"/>
</calcChain>
</file>

<file path=xl/sharedStrings.xml><?xml version="1.0" encoding="utf-8"?>
<sst xmlns="http://schemas.openxmlformats.org/spreadsheetml/2006/main" count="441" uniqueCount="276">
  <si>
    <t>測定写真</t>
    <rPh sb="0" eb="2">
      <t>ソクテイ</t>
    </rPh>
    <rPh sb="2" eb="4">
      <t>シャシン</t>
    </rPh>
    <phoneticPr fontId="3"/>
  </si>
  <si>
    <t>熱効率グラフ</t>
    <rPh sb="0" eb="1">
      <t>ネツ</t>
    </rPh>
    <rPh sb="1" eb="3">
      <t>コウリツ</t>
    </rPh>
    <phoneticPr fontId="3"/>
  </si>
  <si>
    <t>型　　式</t>
    <rPh sb="0" eb="1">
      <t>カタ</t>
    </rPh>
    <rPh sb="3" eb="4">
      <t>シキ</t>
    </rPh>
    <phoneticPr fontId="3"/>
  </si>
  <si>
    <t>製造者名</t>
    <rPh sb="0" eb="2">
      <t>セイゾウ</t>
    </rPh>
    <rPh sb="2" eb="3">
      <t>シャ</t>
    </rPh>
    <rPh sb="3" eb="4">
      <t>メイ</t>
    </rPh>
    <phoneticPr fontId="3"/>
  </si>
  <si>
    <t>立上りグラフ</t>
    <rPh sb="0" eb="2">
      <t>タチアガ</t>
    </rPh>
    <phoneticPr fontId="3"/>
  </si>
  <si>
    <t>（小数点以下３位）</t>
    <rPh sb="1" eb="4">
      <t>ショウスウテン</t>
    </rPh>
    <rPh sb="4" eb="6">
      <t>イカ</t>
    </rPh>
    <rPh sb="7" eb="8">
      <t>イ</t>
    </rPh>
    <phoneticPr fontId="3"/>
  </si>
  <si>
    <t>（小数点以下１位）</t>
    <rPh sb="1" eb="4">
      <t>ショウスウテン</t>
    </rPh>
    <rPh sb="4" eb="6">
      <t>イカ</t>
    </rPh>
    <rPh sb="7" eb="8">
      <t>イ</t>
    </rPh>
    <phoneticPr fontId="3"/>
  </si>
  <si>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</si>
  <si>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</si>
  <si>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</si>
  <si>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</si>
  <si>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</si>
  <si>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1回目</t>
    <rPh sb="1" eb="3">
      <t>カイメ</t>
    </rPh>
    <phoneticPr fontId="3"/>
  </si>
  <si>
    <t>2回目</t>
    <rPh sb="1" eb="3">
      <t>カイメ</t>
    </rPh>
    <phoneticPr fontId="3"/>
  </si>
  <si>
    <t>（小数点以下２位）</t>
    <rPh sb="1" eb="4">
      <t>ショウスウテン</t>
    </rPh>
    <rPh sb="4" eb="6">
      <t>イカ</t>
    </rPh>
    <rPh sb="7" eb="8">
      <t>イ</t>
    </rPh>
    <phoneticPr fontId="3"/>
  </si>
  <si>
    <t>測定写真</t>
    <rPh sb="0" eb="1">
      <t>ソク</t>
    </rPh>
    <rPh sb="1" eb="2">
      <t>テイ</t>
    </rPh>
    <rPh sb="2" eb="4">
      <t>シャシン</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</si>
  <si>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</si>
  <si>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</si>
  <si>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</si>
  <si>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</si>
  <si>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</si>
  <si>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</si>
  <si>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</si>
  <si>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重量(kg)</t>
    <rPh sb="0" eb="2">
      <t>ジュウリョウ</t>
    </rPh>
    <phoneticPr fontId="3"/>
  </si>
  <si>
    <t>②調理時</t>
    <phoneticPr fontId="3"/>
  </si>
  <si>
    <t>③待機時</t>
    <phoneticPr fontId="3"/>
  </si>
  <si>
    <t>室温(℃)</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</si>
  <si>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</si>
  <si>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</si>
  <si>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</si>
  <si>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</si>
  <si>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</si>
  <si>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r>
      <rPr>
        <i/>
        <sz val="14"/>
        <rFont val="Symbol"/>
        <family val="1"/>
        <charset val="2"/>
      </rPr>
      <t>h</t>
    </r>
    <r>
      <rPr>
        <vertAlign val="subscript"/>
        <sz val="14"/>
        <rFont val="Century"/>
        <family val="1"/>
      </rPr>
      <t>b</t>
    </r>
    <phoneticPr fontId="3"/>
  </si>
  <si>
    <t>(個/h)</t>
    <rPh sb="1" eb="2">
      <t>コ</t>
    </rPh>
    <phoneticPr fontId="3"/>
  </si>
  <si>
    <t>冷凍コロッケ（60g/個）</t>
    <rPh sb="0" eb="2">
      <t>レイトウ</t>
    </rPh>
    <rPh sb="11" eb="12">
      <t>コ</t>
    </rPh>
    <phoneticPr fontId="3"/>
  </si>
  <si>
    <t>（小数点以下1位）</t>
    <rPh sb="1" eb="4">
      <t>ショウスウテン</t>
    </rPh>
    <rPh sb="4" eb="6">
      <t>イカ</t>
    </rPh>
    <rPh sb="7" eb="8">
      <t>イ</t>
    </rPh>
    <phoneticPr fontId="3"/>
  </si>
  <si>
    <t>①定常負荷時熱効率</t>
    <rPh sb="1" eb="3">
      <t>テイジョウ</t>
    </rPh>
    <rPh sb="3" eb="5">
      <t>フカ</t>
    </rPh>
    <rPh sb="5" eb="6">
      <t>ジ</t>
    </rPh>
    <rPh sb="6" eb="7">
      <t>ネツ</t>
    </rPh>
    <rPh sb="7" eb="9">
      <t>コウリツ</t>
    </rPh>
    <phoneticPr fontId="3"/>
  </si>
  <si>
    <t>　</t>
    <phoneticPr fontId="3"/>
  </si>
  <si>
    <t>フライヤ</t>
    <phoneticPr fontId="3"/>
  </si>
  <si>
    <r>
      <rPr>
        <i/>
        <sz val="14"/>
        <rFont val="Century"/>
        <family val="1"/>
      </rPr>
      <t>T</t>
    </r>
    <r>
      <rPr>
        <vertAlign val="subscript"/>
        <sz val="14"/>
        <rFont val="Century"/>
        <family val="1"/>
      </rPr>
      <t>s</t>
    </r>
    <phoneticPr fontId="3"/>
  </si>
  <si>
    <t>冷凍ｺﾛｯｹ</t>
    <rPh sb="0" eb="2">
      <t>レイトウ</t>
    </rPh>
    <phoneticPr fontId="3"/>
  </si>
  <si>
    <t>冷凍ﾎﾟﾃﾄ</t>
    <rPh sb="0" eb="2">
      <t>レイトウ</t>
    </rPh>
    <phoneticPr fontId="3"/>
  </si>
  <si>
    <r>
      <rPr>
        <i/>
        <sz val="14"/>
        <rFont val="Symbol"/>
        <family val="1"/>
        <charset val="2"/>
      </rPr>
      <t>h</t>
    </r>
    <r>
      <rPr>
        <vertAlign val="subscript"/>
        <sz val="14"/>
        <rFont val="Century"/>
        <family val="1"/>
      </rPr>
      <t>o</t>
    </r>
    <phoneticPr fontId="3"/>
  </si>
  <si>
    <r>
      <rPr>
        <i/>
        <sz val="10"/>
        <rFont val="Symbol"/>
        <family val="1"/>
        <charset val="2"/>
      </rPr>
      <t>q</t>
    </r>
    <r>
      <rPr>
        <vertAlign val="subscript"/>
        <sz val="10"/>
        <rFont val="Century"/>
        <family val="1"/>
      </rPr>
      <t xml:space="preserve">s </t>
    </r>
    <r>
      <rPr>
        <sz val="10"/>
        <rFont val="ＭＳ Ｐゴシック"/>
        <family val="3"/>
        <charset val="128"/>
      </rPr>
      <t>：加熱に用いる油の初温[℃]</t>
    </r>
    <phoneticPr fontId="3"/>
  </si>
  <si>
    <r>
      <rPr>
        <i/>
        <sz val="10"/>
        <rFont val="Century"/>
        <family val="1"/>
      </rPr>
      <t>T</t>
    </r>
    <r>
      <rPr>
        <vertAlign val="subscript"/>
        <sz val="10"/>
        <rFont val="Century"/>
        <family val="1"/>
      </rPr>
      <t>s</t>
    </r>
    <r>
      <rPr>
        <sz val="10"/>
        <rFont val="ＭＳ Ｐゴシック"/>
        <family val="3"/>
        <charset val="128"/>
      </rPr>
      <t xml:space="preserve"> ：立上り性能[min]</t>
    </r>
    <phoneticPr fontId="3"/>
  </si>
  <si>
    <t>①立上り時</t>
    <phoneticPr fontId="3"/>
  </si>
  <si>
    <t>②調理時</t>
  </si>
  <si>
    <t>③待機時</t>
  </si>
  <si>
    <r>
      <rPr>
        <i/>
        <sz val="10"/>
        <rFont val="Century"/>
        <family val="1"/>
      </rPr>
      <t>T</t>
    </r>
    <r>
      <rPr>
        <vertAlign val="subscript"/>
        <sz val="10"/>
        <rFont val="Century"/>
        <family val="1"/>
      </rPr>
      <t>i</t>
    </r>
    <r>
      <rPr>
        <sz val="10"/>
        <rFont val="ＭＳ Ｐゴシック"/>
        <family val="3"/>
        <charset val="128"/>
      </rPr>
      <t xml:space="preserve"> ：待機時の消費電力量の測定時間[min]</t>
    </r>
    <phoneticPr fontId="3"/>
  </si>
  <si>
    <t>誤差</t>
    <rPh sb="0" eb="2">
      <t>ゴサ</t>
    </rPh>
    <phoneticPr fontId="3"/>
  </si>
  <si>
    <r>
      <rPr>
        <i/>
        <sz val="10"/>
        <rFont val="Century"/>
        <family val="1"/>
      </rPr>
      <t>V</t>
    </r>
    <r>
      <rPr>
        <vertAlign val="subscript"/>
        <sz val="10"/>
        <rFont val="Century"/>
        <family val="1"/>
      </rPr>
      <t>m</t>
    </r>
    <r>
      <rPr>
        <sz val="10"/>
        <rFont val="ＭＳ Ｐゴシック"/>
        <family val="3"/>
        <charset val="128"/>
      </rPr>
      <t xml:space="preserve"> ：冷凍ポテトの最大調理量[kg/回]</t>
    </r>
    <phoneticPr fontId="3"/>
  </si>
  <si>
    <r>
      <rPr>
        <i/>
        <sz val="10"/>
        <rFont val="Century"/>
        <family val="1"/>
      </rPr>
      <t>T</t>
    </r>
    <r>
      <rPr>
        <vertAlign val="subscript"/>
        <sz val="10"/>
        <rFont val="Century"/>
        <family val="1"/>
      </rPr>
      <t>c</t>
    </r>
    <r>
      <rPr>
        <sz val="10"/>
        <rFont val="ＭＳ Ｐゴシック"/>
        <family val="3"/>
        <charset val="128"/>
      </rPr>
      <t xml:space="preserve"> ：冷凍ポテトの調理に要した時間[min/回]</t>
    </r>
    <phoneticPr fontId="3"/>
  </si>
  <si>
    <t>冷凍コロッケ</t>
    <rPh sb="0" eb="2">
      <t>レイトウ</t>
    </rPh>
    <phoneticPr fontId="3"/>
  </si>
  <si>
    <t>冷凍ポテト</t>
    <rPh sb="0" eb="2">
      <t>レイトウ</t>
    </rPh>
    <phoneticPr fontId="3"/>
  </si>
  <si>
    <r>
      <rPr>
        <i/>
        <sz val="10"/>
        <rFont val="Century"/>
        <family val="1"/>
      </rPr>
      <t>T</t>
    </r>
    <r>
      <rPr>
        <vertAlign val="subscript"/>
        <sz val="10"/>
        <rFont val="Century"/>
        <family val="1"/>
      </rPr>
      <t>c</t>
    </r>
    <r>
      <rPr>
        <sz val="10"/>
        <rFont val="ＭＳ Ｐゴシック"/>
        <family val="3"/>
        <charset val="128"/>
      </rPr>
      <t xml:space="preserve"> ：冷凍コロッケの調理に要した時間[min/回]</t>
    </r>
    <phoneticPr fontId="3"/>
  </si>
  <si>
    <t>(％)</t>
  </si>
  <si>
    <t>(min)</t>
  </si>
  <si>
    <t>(kg/h)</t>
  </si>
  <si>
    <t>(kWh/日)</t>
    <rPh sb="5" eb="6">
      <t>ニチ</t>
    </rPh>
    <phoneticPr fontId="3"/>
  </si>
  <si>
    <t>(kWh/h)</t>
  </si>
  <si>
    <t>（㎏）</t>
    <phoneticPr fontId="3"/>
  </si>
  <si>
    <t>（℃）</t>
    <phoneticPr fontId="3"/>
  </si>
  <si>
    <t>（min）</t>
    <phoneticPr fontId="3"/>
  </si>
  <si>
    <t>（kW）</t>
    <phoneticPr fontId="3"/>
  </si>
  <si>
    <t>（kWh）</t>
    <phoneticPr fontId="3"/>
  </si>
  <si>
    <t>（％）</t>
    <phoneticPr fontId="3"/>
  </si>
  <si>
    <t>（kJ/kg）</t>
    <phoneticPr fontId="3"/>
  </si>
  <si>
    <r>
      <rPr>
        <i/>
        <sz val="11"/>
        <rFont val="Century"/>
        <family val="1"/>
      </rPr>
      <t xml:space="preserve">L </t>
    </r>
    <r>
      <rPr>
        <sz val="10"/>
        <rFont val="ＭＳ Ｐゴシック"/>
        <family val="3"/>
        <charset val="128"/>
      </rPr>
      <t>＝</t>
    </r>
    <phoneticPr fontId="3"/>
  </si>
  <si>
    <r>
      <rPr>
        <i/>
        <sz val="11"/>
        <rFont val="Symbol"/>
        <family val="1"/>
        <charset val="2"/>
      </rPr>
      <t>h</t>
    </r>
    <r>
      <rPr>
        <vertAlign val="subscript"/>
        <sz val="11"/>
        <rFont val="Century"/>
        <family val="1"/>
      </rPr>
      <t>b</t>
    </r>
    <r>
      <rPr>
        <sz val="10"/>
        <rFont val="ＭＳ Ｐゴシック"/>
        <family val="3"/>
        <charset val="128"/>
      </rPr>
      <t xml:space="preserve"> ＝</t>
    </r>
    <phoneticPr fontId="3"/>
  </si>
  <si>
    <t>（℃）</t>
    <phoneticPr fontId="3"/>
  </si>
  <si>
    <t>（kWh/回）</t>
    <rPh sb="5" eb="6">
      <t>カイ</t>
    </rPh>
    <phoneticPr fontId="3"/>
  </si>
  <si>
    <t>（個/回）</t>
    <rPh sb="1" eb="2">
      <t>コ</t>
    </rPh>
    <rPh sb="3" eb="4">
      <t>カイ</t>
    </rPh>
    <phoneticPr fontId="3"/>
  </si>
  <si>
    <t>（kg/回）</t>
    <rPh sb="4" eb="5">
      <t>カイ</t>
    </rPh>
    <phoneticPr fontId="3"/>
  </si>
  <si>
    <t>(kg/h)</t>
    <phoneticPr fontId="3"/>
  </si>
  <si>
    <t>（回/日）</t>
    <rPh sb="1" eb="2">
      <t>カイ</t>
    </rPh>
    <rPh sb="3" eb="4">
      <t>ヒ</t>
    </rPh>
    <phoneticPr fontId="3"/>
  </si>
  <si>
    <t>（min/回）</t>
    <rPh sb="5" eb="6">
      <t>カイ</t>
    </rPh>
    <phoneticPr fontId="3"/>
  </si>
  <si>
    <t>（kWh/h）</t>
    <phoneticPr fontId="3"/>
  </si>
  <si>
    <t>（min）</t>
    <phoneticPr fontId="3"/>
  </si>
  <si>
    <t>（kWh/日）</t>
    <rPh sb="5" eb="6">
      <t>ニチ</t>
    </rPh>
    <phoneticPr fontId="3"/>
  </si>
  <si>
    <t>（h/日）</t>
    <rPh sb="3" eb="4">
      <t>ニチ</t>
    </rPh>
    <phoneticPr fontId="3"/>
  </si>
  <si>
    <t>冷凍ポテト（7㎜角）</t>
    <rPh sb="0" eb="2">
      <t>レイトウ</t>
    </rPh>
    <rPh sb="8" eb="9">
      <t>カク</t>
    </rPh>
    <phoneticPr fontId="3"/>
  </si>
  <si>
    <r>
      <rPr>
        <i/>
        <sz val="10"/>
        <rFont val="Century"/>
        <family val="1"/>
      </rPr>
      <t>M</t>
    </r>
    <r>
      <rPr>
        <vertAlign val="subscript"/>
        <sz val="10"/>
        <rFont val="Century"/>
        <family val="1"/>
      </rPr>
      <t>b</t>
    </r>
    <r>
      <rPr>
        <sz val="10"/>
        <rFont val="ＭＳ Ｐゴシック"/>
        <family val="3"/>
        <charset val="128"/>
      </rPr>
      <t xml:space="preserve"> </t>
    </r>
    <r>
      <rPr>
        <sz val="10"/>
        <rFont val="ＭＳ Ｐゴシック"/>
        <family val="3"/>
        <charset val="128"/>
      </rPr>
      <t>＝</t>
    </r>
    <phoneticPr fontId="3"/>
  </si>
  <si>
    <r>
      <rPr>
        <i/>
        <sz val="10"/>
        <rFont val="Century"/>
        <family val="1"/>
      </rPr>
      <t>P</t>
    </r>
    <r>
      <rPr>
        <vertAlign val="subscript"/>
        <sz val="10"/>
        <rFont val="Century"/>
        <family val="1"/>
      </rPr>
      <t>b</t>
    </r>
    <r>
      <rPr>
        <sz val="10"/>
        <rFont val="ＭＳ Ｐゴシック"/>
        <family val="3"/>
        <charset val="128"/>
      </rPr>
      <t xml:space="preserve"> ＝</t>
    </r>
    <phoneticPr fontId="3"/>
  </si>
  <si>
    <r>
      <rPr>
        <i/>
        <sz val="10"/>
        <rFont val="Symbol"/>
        <family val="1"/>
        <charset val="2"/>
      </rPr>
      <t>h</t>
    </r>
    <r>
      <rPr>
        <vertAlign val="subscript"/>
        <sz val="10"/>
        <rFont val="Century"/>
        <family val="1"/>
      </rPr>
      <t xml:space="preserve">b </t>
    </r>
    <r>
      <rPr>
        <sz val="10"/>
        <rFont val="ＭＳ Ｐゴシック"/>
        <family val="3"/>
        <charset val="128"/>
      </rPr>
      <t>: 沸騰時熱効率[%]</t>
    </r>
    <phoneticPr fontId="3"/>
  </si>
  <si>
    <r>
      <rPr>
        <i/>
        <sz val="14"/>
        <rFont val="Symbol"/>
        <family val="1"/>
        <charset val="2"/>
      </rPr>
      <t>h</t>
    </r>
    <r>
      <rPr>
        <vertAlign val="subscript"/>
        <sz val="14"/>
        <rFont val="Century"/>
        <family val="1"/>
      </rPr>
      <t xml:space="preserve">b </t>
    </r>
    <r>
      <rPr>
        <sz val="10"/>
        <rFont val="ＭＳ Ｐゴシック"/>
        <family val="3"/>
        <charset val="128"/>
      </rPr>
      <t>平均値</t>
    </r>
    <r>
      <rPr>
        <sz val="10"/>
        <rFont val="ＭＳ ゴシック"/>
        <family val="3"/>
        <charset val="128"/>
      </rPr>
      <t>＝</t>
    </r>
    <rPh sb="3" eb="6">
      <t>ヘイキンチ</t>
    </rPh>
    <phoneticPr fontId="3"/>
  </si>
  <si>
    <t>④日あたり消費電力量</t>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</si>
  <si>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加熱に用いる油の初温[℃]</t>
    </r>
    <phoneticPr fontId="3"/>
  </si>
  <si>
    <r>
      <rPr>
        <i/>
        <sz val="10"/>
        <rFont val="Monotype Corsiva"/>
        <family val="4"/>
      </rPr>
      <t>v</t>
    </r>
    <r>
      <rPr>
        <vertAlign val="subscript"/>
        <sz val="10"/>
        <rFont val="Century"/>
        <family val="1"/>
      </rPr>
      <t xml:space="preserve">d </t>
    </r>
    <r>
      <rPr>
        <sz val="10"/>
        <rFont val="ＭＳ Ｐゴシック"/>
        <family val="3"/>
        <charset val="128"/>
      </rPr>
      <t>: 日あたり調理量[個/日] または[kg/日]</t>
    </r>
    <phoneticPr fontId="3"/>
  </si>
  <si>
    <r>
      <rPr>
        <i/>
        <sz val="10"/>
        <rFont val="Century"/>
        <family val="1"/>
      </rPr>
      <t>V</t>
    </r>
    <r>
      <rPr>
        <vertAlign val="subscript"/>
        <sz val="10"/>
        <rFont val="Century"/>
        <family val="1"/>
      </rPr>
      <t>m</t>
    </r>
    <r>
      <rPr>
        <sz val="10"/>
        <rFont val="ＭＳ Ｐゴシック"/>
        <family val="3"/>
        <charset val="128"/>
      </rPr>
      <t xml:space="preserve"> ：冷凍コロッケの最大調理量[個/回]</t>
    </r>
    <rPh sb="17" eb="18">
      <t>コ</t>
    </rPh>
    <phoneticPr fontId="3"/>
  </si>
  <si>
    <r>
      <rPr>
        <i/>
        <sz val="10"/>
        <rFont val="Century"/>
        <family val="1"/>
      </rPr>
      <t>M</t>
    </r>
    <r>
      <rPr>
        <vertAlign val="subscript"/>
        <sz val="10"/>
        <rFont val="Century"/>
        <family val="1"/>
      </rPr>
      <t>w</t>
    </r>
    <r>
      <rPr>
        <sz val="10"/>
        <rFont val="ＭＳ Ｐゴシック"/>
        <family val="3"/>
        <charset val="128"/>
      </rPr>
      <t>：</t>
    </r>
    <r>
      <rPr>
        <sz val="10"/>
        <rFont val="Century"/>
        <family val="1"/>
      </rPr>
      <t xml:space="preserve"> </t>
    </r>
    <r>
      <rPr>
        <sz val="10"/>
        <rFont val="ＭＳ Ｐゴシック"/>
        <family val="3"/>
        <charset val="128"/>
      </rPr>
      <t>熱交換器を通過した水量[kg]</t>
    </r>
    <phoneticPr fontId="3"/>
  </si>
  <si>
    <r>
      <rPr>
        <i/>
        <sz val="10"/>
        <rFont val="Symbol"/>
        <family val="1"/>
        <charset val="2"/>
      </rPr>
      <t>h</t>
    </r>
    <r>
      <rPr>
        <vertAlign val="subscript"/>
        <sz val="10"/>
        <rFont val="Century"/>
        <family val="1"/>
      </rPr>
      <t>o</t>
    </r>
    <r>
      <rPr>
        <sz val="10"/>
        <rFont val="ＭＳ ゴシック"/>
        <family val="3"/>
        <charset val="128"/>
      </rPr>
      <t>: 定常負荷時熱効率[%]</t>
    </r>
    <phoneticPr fontId="3"/>
  </si>
  <si>
    <r>
      <rPr>
        <i/>
        <sz val="10"/>
        <rFont val="Century"/>
        <family val="1"/>
      </rPr>
      <t xml:space="preserve">C </t>
    </r>
    <r>
      <rPr>
        <sz val="10"/>
        <rFont val="ＭＳ Ｐゴシック"/>
        <family val="3"/>
        <charset val="128"/>
      </rPr>
      <t xml:space="preserve"> </t>
    </r>
    <r>
      <rPr>
        <sz val="10"/>
        <rFont val="ＭＳ Ｐゴシック"/>
        <family val="3"/>
        <charset val="128"/>
      </rPr>
      <t>=</t>
    </r>
    <phoneticPr fontId="3"/>
  </si>
  <si>
    <r>
      <rPr>
        <i/>
        <sz val="10"/>
        <rFont val="Century"/>
        <family val="1"/>
      </rPr>
      <t>M</t>
    </r>
    <r>
      <rPr>
        <vertAlign val="subscript"/>
        <sz val="10"/>
        <rFont val="Century"/>
        <family val="1"/>
      </rPr>
      <t>w</t>
    </r>
    <r>
      <rPr>
        <sz val="10"/>
        <rFont val="ＭＳ Ｐゴシック"/>
        <family val="3"/>
        <charset val="128"/>
      </rPr>
      <t xml:space="preserve"> =</t>
    </r>
    <phoneticPr fontId="3"/>
  </si>
  <si>
    <r>
      <rPr>
        <i/>
        <sz val="10"/>
        <rFont val="Symbol"/>
        <family val="1"/>
        <charset val="2"/>
      </rPr>
      <t>q</t>
    </r>
    <r>
      <rPr>
        <vertAlign val="subscript"/>
        <sz val="10"/>
        <rFont val="Century"/>
        <family val="1"/>
      </rPr>
      <t>wo</t>
    </r>
    <r>
      <rPr>
        <sz val="11"/>
        <rFont val="ＭＳ Ｐゴシック"/>
        <family val="3"/>
        <charset val="128"/>
      </rPr>
      <t xml:space="preserve"> =</t>
    </r>
    <r>
      <rPr>
        <sz val="10"/>
        <rFont val="ＭＳ Ｐゴシック"/>
        <family val="3"/>
        <charset val="128"/>
      </rPr>
      <t>　　</t>
    </r>
    <phoneticPr fontId="3"/>
  </si>
  <si>
    <r>
      <rPr>
        <i/>
        <sz val="10"/>
        <rFont val="Symbol"/>
        <family val="1"/>
        <charset val="2"/>
      </rPr>
      <t>q</t>
    </r>
    <r>
      <rPr>
        <vertAlign val="subscript"/>
        <sz val="10"/>
        <rFont val="Century"/>
        <family val="1"/>
      </rPr>
      <t>wi</t>
    </r>
    <r>
      <rPr>
        <sz val="11"/>
        <rFont val="ＭＳ Ｐゴシック"/>
        <family val="3"/>
        <charset val="128"/>
      </rPr>
      <t xml:space="preserve"> =</t>
    </r>
    <r>
      <rPr>
        <sz val="10"/>
        <rFont val="ＭＳ Ｐゴシック"/>
        <family val="3"/>
        <charset val="128"/>
      </rPr>
      <t>　　</t>
    </r>
    <phoneticPr fontId="3"/>
  </si>
  <si>
    <r>
      <rPr>
        <i/>
        <sz val="10"/>
        <rFont val="Century"/>
        <family val="1"/>
      </rPr>
      <t>T</t>
    </r>
    <r>
      <rPr>
        <vertAlign val="subscript"/>
        <sz val="10"/>
        <rFont val="Century"/>
        <family val="1"/>
      </rPr>
      <t>w</t>
    </r>
    <r>
      <rPr>
        <sz val="10"/>
        <rFont val="ＭＳ Ｐゴシック"/>
        <family val="3"/>
        <charset val="128"/>
      </rPr>
      <t xml:space="preserve"> </t>
    </r>
    <r>
      <rPr>
        <sz val="10"/>
        <rFont val="ＭＳ Ｐゴシック"/>
        <family val="3"/>
        <charset val="128"/>
      </rPr>
      <t>=</t>
    </r>
    <phoneticPr fontId="3"/>
  </si>
  <si>
    <r>
      <rPr>
        <sz val="10"/>
        <rFont val="ＭＳ Ｐゴシック"/>
        <family val="3"/>
        <charset val="128"/>
      </rPr>
      <t>△</t>
    </r>
    <r>
      <rPr>
        <i/>
        <sz val="10"/>
        <rFont val="Century"/>
        <family val="1"/>
      </rPr>
      <t>P</t>
    </r>
    <r>
      <rPr>
        <vertAlign val="subscript"/>
        <sz val="10"/>
        <rFont val="Century"/>
        <family val="1"/>
      </rPr>
      <t>L</t>
    </r>
    <r>
      <rPr>
        <sz val="10"/>
        <rFont val="ＭＳ Ｐゴシック"/>
        <family val="3"/>
        <charset val="128"/>
      </rPr>
      <t xml:space="preserve"> =</t>
    </r>
    <phoneticPr fontId="3"/>
  </si>
  <si>
    <r>
      <rPr>
        <i/>
        <sz val="10"/>
        <rFont val="Symbol"/>
        <family val="1"/>
        <charset val="2"/>
      </rPr>
      <t>h</t>
    </r>
    <r>
      <rPr>
        <vertAlign val="subscript"/>
        <sz val="10"/>
        <rFont val="Century"/>
        <family val="1"/>
      </rPr>
      <t>o</t>
    </r>
    <r>
      <rPr>
        <sz val="10"/>
        <rFont val="ＭＳ Ｐゴシック"/>
        <family val="3"/>
        <charset val="128"/>
      </rPr>
      <t xml:space="preserve"> </t>
    </r>
    <r>
      <rPr>
        <sz val="10"/>
        <rFont val="ＭＳ Ｐゴシック"/>
        <family val="3"/>
        <charset val="128"/>
      </rPr>
      <t>=</t>
    </r>
    <phoneticPr fontId="3"/>
  </si>
  <si>
    <r>
      <rPr>
        <i/>
        <sz val="14"/>
        <rFont val="Symbol"/>
        <family val="1"/>
        <charset val="2"/>
      </rPr>
      <t>h</t>
    </r>
    <r>
      <rPr>
        <vertAlign val="subscript"/>
        <sz val="14"/>
        <rFont val="Century"/>
        <family val="1"/>
      </rPr>
      <t xml:space="preserve">o </t>
    </r>
    <r>
      <rPr>
        <sz val="10"/>
        <rFont val="ＭＳ Ｐゴシック"/>
        <family val="3"/>
        <charset val="128"/>
      </rPr>
      <t>平均値</t>
    </r>
    <r>
      <rPr>
        <sz val="12"/>
        <rFont val="ＭＳ Ｐゴシック"/>
        <family val="3"/>
        <charset val="128"/>
      </rPr>
      <t xml:space="preserve"> = </t>
    </r>
    <rPh sb="3" eb="6">
      <t>ヘイキンチ</t>
    </rPh>
    <phoneticPr fontId="3"/>
  </si>
  <si>
    <r>
      <rPr>
        <i/>
        <sz val="10"/>
        <rFont val="Symbol"/>
        <family val="1"/>
        <charset val="2"/>
      </rPr>
      <t>q</t>
    </r>
    <r>
      <rPr>
        <vertAlign val="subscript"/>
        <sz val="10"/>
        <rFont val="Century"/>
        <family val="1"/>
      </rPr>
      <t>r</t>
    </r>
    <r>
      <rPr>
        <sz val="10"/>
        <rFont val="ＭＳ Ｐゴシック"/>
        <family val="3"/>
        <charset val="128"/>
      </rPr>
      <t xml:space="preserve"> =</t>
    </r>
    <phoneticPr fontId="3"/>
  </si>
  <si>
    <r>
      <rPr>
        <i/>
        <sz val="10"/>
        <rFont val="Symbol"/>
        <family val="1"/>
        <charset val="2"/>
      </rPr>
      <t>q</t>
    </r>
    <r>
      <rPr>
        <vertAlign val="subscript"/>
        <sz val="10"/>
        <rFont val="Century"/>
        <family val="1"/>
      </rPr>
      <t>c</t>
    </r>
    <r>
      <rPr>
        <sz val="10"/>
        <rFont val="ＭＳ Ｐゴシック"/>
        <family val="3"/>
        <charset val="128"/>
      </rPr>
      <t xml:space="preserve"> =</t>
    </r>
    <phoneticPr fontId="3"/>
  </si>
  <si>
    <r>
      <rPr>
        <i/>
        <sz val="10"/>
        <rFont val="Century"/>
        <family val="1"/>
      </rPr>
      <t>M</t>
    </r>
    <r>
      <rPr>
        <vertAlign val="subscript"/>
        <sz val="10"/>
        <rFont val="Century"/>
        <family val="1"/>
      </rPr>
      <t xml:space="preserve">b </t>
    </r>
    <r>
      <rPr>
        <sz val="10"/>
        <rFont val="ＭＳ Ｐゴシック"/>
        <family val="3"/>
        <charset val="128"/>
      </rPr>
      <t>: 蒸発量[kg]</t>
    </r>
    <phoneticPr fontId="3"/>
  </si>
  <si>
    <r>
      <rPr>
        <i/>
        <sz val="10"/>
        <rFont val="Century"/>
        <family val="1"/>
      </rPr>
      <t>P</t>
    </r>
    <r>
      <rPr>
        <vertAlign val="subscript"/>
        <sz val="10"/>
        <rFont val="Century"/>
        <family val="1"/>
      </rPr>
      <t xml:space="preserve">b </t>
    </r>
    <r>
      <rPr>
        <sz val="10"/>
        <rFont val="ＭＳ Ｐゴシック"/>
        <family val="3"/>
        <charset val="128"/>
      </rPr>
      <t>: 消費電力量[kWh]</t>
    </r>
    <phoneticPr fontId="3"/>
  </si>
  <si>
    <r>
      <rPr>
        <i/>
        <sz val="10"/>
        <rFont val="Century"/>
        <family val="1"/>
      </rPr>
      <t>P</t>
    </r>
    <r>
      <rPr>
        <vertAlign val="subscript"/>
        <sz val="10"/>
        <rFont val="Century"/>
        <family val="1"/>
      </rPr>
      <t>s</t>
    </r>
    <r>
      <rPr>
        <sz val="10"/>
        <rFont val="ＭＳ Ｐゴシック"/>
        <family val="3"/>
        <charset val="128"/>
      </rPr>
      <t xml:space="preserve"> ：消費電力量[kWh/回]</t>
    </r>
    <phoneticPr fontId="3"/>
  </si>
  <si>
    <r>
      <rPr>
        <i/>
        <sz val="10"/>
        <rFont val="Century"/>
        <family val="1"/>
      </rPr>
      <t>P</t>
    </r>
    <r>
      <rPr>
        <vertAlign val="subscript"/>
        <sz val="10"/>
        <rFont val="Century"/>
        <family val="1"/>
      </rPr>
      <t xml:space="preserve">c </t>
    </r>
    <r>
      <rPr>
        <sz val="10"/>
        <rFont val="ＭＳ Ｐゴシック"/>
        <family val="3"/>
        <charset val="128"/>
      </rPr>
      <t>： 消費電力量(冷凍ポテト)[kWh/回]</t>
    </r>
    <rPh sb="11" eb="13">
      <t>レイトウ</t>
    </rPh>
    <phoneticPr fontId="3"/>
  </si>
  <si>
    <r>
      <rPr>
        <i/>
        <sz val="10"/>
        <rFont val="Century"/>
        <family val="1"/>
      </rPr>
      <t>P</t>
    </r>
    <r>
      <rPr>
        <vertAlign val="subscript"/>
        <sz val="10"/>
        <rFont val="Century"/>
        <family val="1"/>
      </rPr>
      <t xml:space="preserve">c </t>
    </r>
    <r>
      <rPr>
        <sz val="10"/>
        <rFont val="ＭＳ Ｐゴシック"/>
        <family val="3"/>
        <charset val="128"/>
      </rPr>
      <t>： 消費電力量(冷凍コロッケ)[kWh/回]</t>
    </r>
    <rPh sb="11" eb="13">
      <t>レイトウ</t>
    </rPh>
    <phoneticPr fontId="3"/>
  </si>
  <si>
    <r>
      <rPr>
        <i/>
        <sz val="10"/>
        <rFont val="Century"/>
        <family val="1"/>
      </rPr>
      <t>P</t>
    </r>
    <r>
      <rPr>
        <vertAlign val="subscript"/>
        <sz val="10"/>
        <rFont val="Century"/>
        <family val="1"/>
      </rPr>
      <t xml:space="preserve">s </t>
    </r>
    <r>
      <rPr>
        <sz val="10"/>
        <rFont val="ＭＳ Ｐゴシック"/>
        <family val="3"/>
        <charset val="128"/>
      </rPr>
      <t>: 消費電力量[kWh/回]</t>
    </r>
    <phoneticPr fontId="3"/>
  </si>
  <si>
    <r>
      <rPr>
        <i/>
        <sz val="10"/>
        <rFont val="Century"/>
        <family val="1"/>
      </rPr>
      <t>P</t>
    </r>
    <r>
      <rPr>
        <vertAlign val="subscript"/>
        <sz val="10"/>
        <rFont val="Century"/>
        <family val="1"/>
      </rPr>
      <t>i</t>
    </r>
    <r>
      <rPr>
        <sz val="10"/>
        <rFont val="ＭＳ Ｐゴシック"/>
        <family val="3"/>
        <charset val="128"/>
      </rPr>
      <t xml:space="preserve"> ：待機時の消費電力量[kWh]</t>
    </r>
    <phoneticPr fontId="3"/>
  </si>
  <si>
    <r>
      <rPr>
        <i/>
        <sz val="10"/>
        <rFont val="Century"/>
        <family val="1"/>
      </rPr>
      <t>P</t>
    </r>
    <r>
      <rPr>
        <vertAlign val="subscript"/>
        <sz val="10"/>
        <rFont val="Century"/>
        <family val="1"/>
      </rPr>
      <t>iL</t>
    </r>
    <r>
      <rPr>
        <sz val="10"/>
        <rFont val="ＭＳ Ｐゴシック"/>
        <family val="3"/>
        <charset val="128"/>
      </rPr>
      <t xml:space="preserve"> ：省エネ待機時の消費電力量[kWh]</t>
    </r>
    <phoneticPr fontId="3"/>
  </si>
  <si>
    <r>
      <rPr>
        <i/>
        <sz val="10"/>
        <rFont val="Century"/>
        <family val="1"/>
      </rPr>
      <t>T</t>
    </r>
    <r>
      <rPr>
        <vertAlign val="subscript"/>
        <sz val="10"/>
        <rFont val="Century"/>
        <family val="1"/>
      </rPr>
      <t>iL</t>
    </r>
    <r>
      <rPr>
        <sz val="10"/>
        <rFont val="ＭＳ Ｐゴシック"/>
        <family val="3"/>
        <charset val="128"/>
      </rPr>
      <t xml:space="preserve"> ：省エネ待機時の消費電力量の測定時間[min]</t>
    </r>
    <phoneticPr fontId="3"/>
  </si>
  <si>
    <r>
      <t>V</t>
    </r>
    <r>
      <rPr>
        <vertAlign val="subscript"/>
        <sz val="14"/>
        <rFont val="Century"/>
        <family val="1"/>
      </rPr>
      <t>c</t>
    </r>
    <phoneticPr fontId="3"/>
  </si>
  <si>
    <r>
      <t>T</t>
    </r>
    <r>
      <rPr>
        <vertAlign val="subscript"/>
        <sz val="10"/>
        <rFont val="Century"/>
        <family val="1"/>
      </rPr>
      <t>g</t>
    </r>
    <r>
      <rPr>
        <sz val="10"/>
        <rFont val="ＭＳ Ｐゴシック"/>
        <family val="3"/>
        <charset val="128"/>
      </rPr>
      <t xml:space="preserve"> = </t>
    </r>
    <phoneticPr fontId="3"/>
  </si>
  <si>
    <r>
      <rPr>
        <i/>
        <sz val="10"/>
        <rFont val="Symbol"/>
        <family val="1"/>
        <charset val="2"/>
      </rPr>
      <t>q</t>
    </r>
    <r>
      <rPr>
        <vertAlign val="subscript"/>
        <sz val="10"/>
        <rFont val="Century"/>
        <family val="1"/>
      </rPr>
      <t>s</t>
    </r>
    <r>
      <rPr>
        <vertAlign val="subscript"/>
        <sz val="10"/>
        <rFont val="ＭＳ Ｐゴシック"/>
        <family val="3"/>
        <charset val="128"/>
      </rPr>
      <t xml:space="preserve"> </t>
    </r>
    <r>
      <rPr>
        <sz val="10"/>
        <rFont val="ＭＳ Ｐゴシック"/>
        <family val="3"/>
        <charset val="128"/>
      </rPr>
      <t>=</t>
    </r>
    <phoneticPr fontId="3"/>
  </si>
  <si>
    <r>
      <rPr>
        <i/>
        <sz val="10"/>
        <rFont val="Century"/>
        <family val="1"/>
      </rPr>
      <t>T</t>
    </r>
    <r>
      <rPr>
        <vertAlign val="subscript"/>
        <sz val="10"/>
        <rFont val="Century"/>
        <family val="1"/>
      </rPr>
      <t xml:space="preserve">s </t>
    </r>
    <r>
      <rPr>
        <sz val="10"/>
        <rFont val="ＭＳ Ｐゴシック"/>
        <family val="3"/>
        <charset val="128"/>
      </rPr>
      <t>=</t>
    </r>
    <phoneticPr fontId="3"/>
  </si>
  <si>
    <r>
      <rPr>
        <i/>
        <sz val="10"/>
        <rFont val="Century"/>
        <family val="1"/>
      </rPr>
      <t>P</t>
    </r>
    <r>
      <rPr>
        <vertAlign val="subscript"/>
        <sz val="10"/>
        <rFont val="Century"/>
        <family val="1"/>
      </rPr>
      <t>w</t>
    </r>
    <r>
      <rPr>
        <sz val="10"/>
        <rFont val="ＭＳ ゴシック"/>
        <family val="3"/>
        <charset val="128"/>
      </rPr>
      <t xml:space="preserve">: </t>
    </r>
    <r>
      <rPr>
        <sz val="10"/>
        <rFont val="ＭＳ ゴシック"/>
        <family val="3"/>
        <charset val="128"/>
      </rPr>
      <t>消費電力量[kWh]</t>
    </r>
    <phoneticPr fontId="3"/>
  </si>
  <si>
    <t>冷凍コロッケ</t>
    <rPh sb="0" eb="2">
      <t>レイトウ</t>
    </rPh>
    <phoneticPr fontId="3"/>
  </si>
  <si>
    <t>冷凍ポテト</t>
    <rPh sb="0" eb="2">
      <t>レイトウ</t>
    </rPh>
    <phoneticPr fontId="3"/>
  </si>
  <si>
    <t>（kJ/kg℃）</t>
    <phoneticPr fontId="3"/>
  </si>
  <si>
    <t>調理試験写真</t>
    <rPh sb="0" eb="2">
      <t>チョウリ</t>
    </rPh>
    <rPh sb="2" eb="4">
      <t>シケン</t>
    </rPh>
    <rPh sb="4" eb="6">
      <t>シャシン</t>
    </rPh>
    <phoneticPr fontId="3"/>
  </si>
  <si>
    <r>
      <rPr>
        <i/>
        <sz val="10"/>
        <rFont val="Century"/>
        <family val="1"/>
      </rPr>
      <t>V</t>
    </r>
    <r>
      <rPr>
        <vertAlign val="subscript"/>
        <sz val="10"/>
        <rFont val="Century"/>
        <family val="1"/>
      </rPr>
      <t>c</t>
    </r>
    <r>
      <rPr>
        <sz val="10"/>
        <rFont val="ＭＳ Ｐゴシック"/>
        <family val="3"/>
        <charset val="128"/>
      </rPr>
      <t xml:space="preserve"> ：冷凍コロッケの連続調理能力[個/h]</t>
    </r>
    <rPh sb="11" eb="13">
      <t>レンゾク</t>
    </rPh>
    <rPh sb="18" eb="19">
      <t>コ</t>
    </rPh>
    <phoneticPr fontId="3"/>
  </si>
  <si>
    <r>
      <rPr>
        <i/>
        <sz val="10"/>
        <rFont val="Century"/>
        <family val="1"/>
      </rPr>
      <t>V</t>
    </r>
    <r>
      <rPr>
        <vertAlign val="subscript"/>
        <sz val="10"/>
        <rFont val="Century"/>
        <family val="1"/>
      </rPr>
      <t>c</t>
    </r>
    <r>
      <rPr>
        <sz val="10"/>
        <rFont val="ＭＳ Ｐゴシック"/>
        <family val="3"/>
        <charset val="128"/>
      </rPr>
      <t xml:space="preserve"> ：冷凍ポテトの連続調理能力[kg/h]</t>
    </r>
    <rPh sb="10" eb="12">
      <t>レンゾク</t>
    </rPh>
    <phoneticPr fontId="3"/>
  </si>
  <si>
    <r>
      <rPr>
        <i/>
        <sz val="10"/>
        <rFont val="Century"/>
        <family val="1"/>
      </rPr>
      <t>V</t>
    </r>
    <r>
      <rPr>
        <vertAlign val="subscript"/>
        <sz val="10"/>
        <rFont val="Century"/>
        <family val="1"/>
      </rPr>
      <t xml:space="preserve">c </t>
    </r>
    <r>
      <rPr>
        <sz val="10"/>
        <rFont val="ＭＳ Ｐゴシック"/>
        <family val="3"/>
        <charset val="128"/>
      </rPr>
      <t>: 連続調理能力[個/h] または[kg/h]</t>
    </r>
    <rPh sb="5" eb="7">
      <t>レンゾク</t>
    </rPh>
    <phoneticPr fontId="3"/>
  </si>
  <si>
    <r>
      <rPr>
        <i/>
        <sz val="10"/>
        <rFont val="Century"/>
        <family val="1"/>
      </rPr>
      <t>P</t>
    </r>
    <r>
      <rPr>
        <vertAlign val="subscript"/>
        <sz val="10"/>
        <rFont val="Century"/>
        <family val="1"/>
      </rPr>
      <t>c</t>
    </r>
    <r>
      <rPr>
        <sz val="10"/>
        <rFont val="ＭＳ Ｐゴシック"/>
        <family val="3"/>
        <charset val="128"/>
      </rPr>
      <t xml:space="preserve"> ：消費電力量［kWh/回］</t>
    </r>
    <rPh sb="4" eb="6">
      <t>ショウヒ</t>
    </rPh>
    <phoneticPr fontId="3"/>
  </si>
  <si>
    <r>
      <rPr>
        <i/>
        <sz val="10"/>
        <rFont val="Century"/>
        <family val="1"/>
      </rPr>
      <t>T</t>
    </r>
    <r>
      <rPr>
        <vertAlign val="subscript"/>
        <sz val="10"/>
        <rFont val="Century"/>
        <family val="1"/>
      </rPr>
      <t>c</t>
    </r>
    <r>
      <rPr>
        <sz val="10"/>
        <rFont val="ＭＳ Ｐゴシック"/>
        <family val="3"/>
        <charset val="128"/>
      </rPr>
      <t xml:space="preserve"> ：調理に要した時間[min/回]</t>
    </r>
    <phoneticPr fontId="3"/>
  </si>
  <si>
    <t>(kWh/回)</t>
    <rPh sb="5" eb="6">
      <t>カイ</t>
    </rPh>
    <phoneticPr fontId="3"/>
  </si>
  <si>
    <t>（kWh）</t>
    <phoneticPr fontId="3"/>
  </si>
  <si>
    <r>
      <t>V</t>
    </r>
    <r>
      <rPr>
        <vertAlign val="subscript"/>
        <sz val="10"/>
        <rFont val="Century"/>
        <family val="1"/>
      </rPr>
      <t>m</t>
    </r>
    <r>
      <rPr>
        <sz val="10"/>
        <rFont val="ＭＳ Ｐゴシック"/>
        <family val="3"/>
        <charset val="128"/>
      </rPr>
      <t>　</t>
    </r>
    <r>
      <rPr>
        <sz val="10"/>
        <rFont val="ＭＳ Ｐゴシック"/>
        <family val="3"/>
        <charset val="128"/>
      </rPr>
      <t>=</t>
    </r>
    <phoneticPr fontId="3"/>
  </si>
  <si>
    <r>
      <t>T</t>
    </r>
    <r>
      <rPr>
        <vertAlign val="subscript"/>
        <sz val="10"/>
        <rFont val="Century"/>
        <family val="1"/>
      </rPr>
      <t>c</t>
    </r>
    <r>
      <rPr>
        <sz val="10"/>
        <rFont val="ＭＳ Ｐ明朝"/>
        <family val="1"/>
        <charset val="128"/>
      </rPr>
      <t>　</t>
    </r>
    <r>
      <rPr>
        <sz val="10"/>
        <rFont val="ＭＳ Ｐゴシック"/>
        <family val="3"/>
        <charset val="128"/>
      </rPr>
      <t>=</t>
    </r>
    <phoneticPr fontId="3"/>
  </si>
  <si>
    <r>
      <rPr>
        <i/>
        <sz val="14"/>
        <rFont val="Century"/>
        <family val="1"/>
      </rPr>
      <t>T</t>
    </r>
    <r>
      <rPr>
        <vertAlign val="subscript"/>
        <sz val="14"/>
        <rFont val="Century"/>
        <family val="1"/>
      </rPr>
      <t xml:space="preserve">s </t>
    </r>
    <r>
      <rPr>
        <sz val="10"/>
        <rFont val="ＭＳ Ｐゴシック"/>
        <family val="3"/>
        <charset val="128"/>
      </rPr>
      <t>平均値</t>
    </r>
    <r>
      <rPr>
        <sz val="10"/>
        <rFont val="ＭＳ Ｐゴシック"/>
        <family val="3"/>
        <charset val="128"/>
      </rPr>
      <t xml:space="preserve"> =</t>
    </r>
    <rPh sb="3" eb="5">
      <t>ヘイキン</t>
    </rPh>
    <rPh sb="5" eb="6">
      <t>チ</t>
    </rPh>
    <phoneticPr fontId="3"/>
  </si>
  <si>
    <r>
      <t>P</t>
    </r>
    <r>
      <rPr>
        <vertAlign val="subscript"/>
        <sz val="10"/>
        <rFont val="Century"/>
        <family val="1"/>
      </rPr>
      <t>w</t>
    </r>
    <r>
      <rPr>
        <sz val="10"/>
        <rFont val="ＭＳ Ｐゴシック"/>
        <family val="3"/>
        <charset val="128"/>
      </rPr>
      <t xml:space="preserve"> =</t>
    </r>
    <phoneticPr fontId="3"/>
  </si>
  <si>
    <r>
      <rPr>
        <i/>
        <sz val="10"/>
        <rFont val="Century"/>
        <family val="1"/>
      </rPr>
      <t>P</t>
    </r>
    <r>
      <rPr>
        <vertAlign val="subscript"/>
        <sz val="10"/>
        <rFont val="Century"/>
        <family val="1"/>
      </rPr>
      <t>s</t>
    </r>
    <r>
      <rPr>
        <sz val="10"/>
        <rFont val="Century"/>
        <family val="1"/>
      </rPr>
      <t xml:space="preserve"> </t>
    </r>
    <r>
      <rPr>
        <sz val="10"/>
        <rFont val="ＭＳ Ｐゴシック"/>
        <family val="3"/>
        <charset val="128"/>
      </rPr>
      <t>=</t>
    </r>
    <r>
      <rPr>
        <sz val="10"/>
        <rFont val="Century"/>
        <family val="1"/>
      </rPr>
      <t xml:space="preserve"> </t>
    </r>
    <phoneticPr fontId="3"/>
  </si>
  <si>
    <r>
      <rPr>
        <i/>
        <sz val="10"/>
        <rFont val="Symbol"/>
        <family val="1"/>
        <charset val="2"/>
      </rPr>
      <t>q</t>
    </r>
    <r>
      <rPr>
        <vertAlign val="subscript"/>
        <sz val="10"/>
        <rFont val="Century"/>
        <family val="1"/>
      </rPr>
      <t>s</t>
    </r>
    <r>
      <rPr>
        <sz val="10"/>
        <rFont val="Century"/>
        <family val="1"/>
      </rPr>
      <t xml:space="preserve"> </t>
    </r>
    <r>
      <rPr>
        <sz val="10"/>
        <rFont val="ＭＳ Ｐゴシック"/>
        <family val="3"/>
        <charset val="128"/>
      </rPr>
      <t>=</t>
    </r>
    <phoneticPr fontId="3"/>
  </si>
  <si>
    <r>
      <rPr>
        <i/>
        <sz val="11"/>
        <rFont val="Century"/>
        <family val="1"/>
      </rPr>
      <t>P</t>
    </r>
    <r>
      <rPr>
        <vertAlign val="subscript"/>
        <sz val="11"/>
        <rFont val="Century"/>
        <family val="1"/>
      </rPr>
      <t>c</t>
    </r>
    <r>
      <rPr>
        <sz val="11"/>
        <rFont val="Century"/>
        <family val="1"/>
      </rPr>
      <t xml:space="preserve"> </t>
    </r>
    <r>
      <rPr>
        <sz val="10"/>
        <rFont val="ＭＳ Ｐゴシック"/>
        <family val="3"/>
        <charset val="128"/>
      </rPr>
      <t>=</t>
    </r>
    <phoneticPr fontId="3"/>
  </si>
  <si>
    <r>
      <rPr>
        <i/>
        <sz val="11"/>
        <rFont val="Century"/>
        <family val="1"/>
      </rPr>
      <t>T</t>
    </r>
    <r>
      <rPr>
        <vertAlign val="subscript"/>
        <sz val="11"/>
        <rFont val="Century"/>
        <family val="1"/>
      </rPr>
      <t>c</t>
    </r>
    <r>
      <rPr>
        <sz val="11"/>
        <rFont val="Century"/>
        <family val="1"/>
      </rPr>
      <t xml:space="preserve"> </t>
    </r>
    <r>
      <rPr>
        <sz val="10"/>
        <rFont val="ＭＳ Ｐゴシック"/>
        <family val="3"/>
        <charset val="128"/>
      </rPr>
      <t>=</t>
    </r>
    <phoneticPr fontId="3"/>
  </si>
  <si>
    <r>
      <rPr>
        <i/>
        <sz val="11"/>
        <rFont val="Century"/>
        <family val="1"/>
      </rPr>
      <t>P</t>
    </r>
    <r>
      <rPr>
        <vertAlign val="subscript"/>
        <sz val="11"/>
        <rFont val="Century"/>
        <family val="1"/>
      </rPr>
      <t>i</t>
    </r>
    <r>
      <rPr>
        <sz val="11"/>
        <rFont val="Century"/>
        <family val="1"/>
      </rPr>
      <t xml:space="preserve"> </t>
    </r>
    <r>
      <rPr>
        <sz val="11"/>
        <rFont val="ＭＳ Ｐゴシック"/>
        <family val="3"/>
        <charset val="128"/>
      </rPr>
      <t>=</t>
    </r>
    <phoneticPr fontId="3"/>
  </si>
  <si>
    <r>
      <rPr>
        <i/>
        <sz val="11"/>
        <rFont val="Century"/>
        <family val="1"/>
      </rPr>
      <t>P</t>
    </r>
    <r>
      <rPr>
        <vertAlign val="subscript"/>
        <sz val="11"/>
        <rFont val="Century"/>
        <family val="1"/>
      </rPr>
      <t>iL</t>
    </r>
    <r>
      <rPr>
        <sz val="11"/>
        <rFont val="Century"/>
        <family val="1"/>
      </rPr>
      <t xml:space="preserve"> </t>
    </r>
    <r>
      <rPr>
        <sz val="10"/>
        <rFont val="ＭＳ Ｐゴシック"/>
        <family val="3"/>
        <charset val="128"/>
      </rPr>
      <t>=</t>
    </r>
    <phoneticPr fontId="3"/>
  </si>
  <si>
    <r>
      <rPr>
        <i/>
        <sz val="11"/>
        <rFont val="Century"/>
        <family val="1"/>
      </rPr>
      <t>T</t>
    </r>
    <r>
      <rPr>
        <vertAlign val="subscript"/>
        <sz val="11"/>
        <rFont val="Century"/>
        <family val="1"/>
      </rPr>
      <t>i</t>
    </r>
    <r>
      <rPr>
        <sz val="11"/>
        <rFont val="Century"/>
        <family val="1"/>
      </rPr>
      <t xml:space="preserve"> </t>
    </r>
    <r>
      <rPr>
        <sz val="10"/>
        <rFont val="ＭＳ Ｐゴシック"/>
        <family val="3"/>
        <charset val="128"/>
      </rPr>
      <t>=</t>
    </r>
    <phoneticPr fontId="3"/>
  </si>
  <si>
    <r>
      <rPr>
        <i/>
        <sz val="11"/>
        <rFont val="Century"/>
        <family val="1"/>
      </rPr>
      <t>T</t>
    </r>
    <r>
      <rPr>
        <vertAlign val="subscript"/>
        <sz val="11"/>
        <rFont val="Century"/>
        <family val="1"/>
      </rPr>
      <t>iL</t>
    </r>
    <r>
      <rPr>
        <sz val="11"/>
        <rFont val="Century"/>
        <family val="1"/>
      </rPr>
      <t xml:space="preserve"> </t>
    </r>
    <r>
      <rPr>
        <sz val="10"/>
        <rFont val="ＭＳ Ｐゴシック"/>
        <family val="3"/>
        <charset val="128"/>
      </rPr>
      <t>=</t>
    </r>
    <phoneticPr fontId="3"/>
  </si>
  <si>
    <r>
      <rPr>
        <i/>
        <sz val="11"/>
        <rFont val="Symbol"/>
        <family val="1"/>
        <charset val="2"/>
      </rPr>
      <t>q</t>
    </r>
    <r>
      <rPr>
        <vertAlign val="subscript"/>
        <sz val="11"/>
        <rFont val="Century"/>
        <family val="1"/>
      </rPr>
      <t>i</t>
    </r>
    <r>
      <rPr>
        <sz val="11"/>
        <rFont val="Century"/>
        <family val="1"/>
      </rPr>
      <t xml:space="preserve"> </t>
    </r>
    <r>
      <rPr>
        <sz val="10"/>
        <rFont val="ＭＳ Ｐゴシック"/>
        <family val="3"/>
        <charset val="128"/>
      </rPr>
      <t>=</t>
    </r>
    <phoneticPr fontId="3"/>
  </si>
  <si>
    <r>
      <rPr>
        <i/>
        <sz val="11"/>
        <rFont val="Symbol"/>
        <family val="1"/>
        <charset val="2"/>
      </rPr>
      <t>q</t>
    </r>
    <r>
      <rPr>
        <vertAlign val="subscript"/>
        <sz val="11"/>
        <rFont val="Century"/>
        <family val="1"/>
      </rPr>
      <t>iL</t>
    </r>
    <r>
      <rPr>
        <sz val="11"/>
        <rFont val="Century"/>
        <family val="1"/>
      </rPr>
      <t xml:space="preserve"> </t>
    </r>
    <r>
      <rPr>
        <sz val="10"/>
        <rFont val="ＭＳ Ｐゴシック"/>
        <family val="3"/>
        <charset val="128"/>
      </rPr>
      <t>=</t>
    </r>
    <phoneticPr fontId="3"/>
  </si>
  <si>
    <r>
      <rPr>
        <i/>
        <sz val="11"/>
        <rFont val="Symbol"/>
        <family val="1"/>
        <charset val="2"/>
      </rPr>
      <t>q</t>
    </r>
    <r>
      <rPr>
        <vertAlign val="subscript"/>
        <sz val="11"/>
        <rFont val="Century"/>
        <family val="1"/>
      </rPr>
      <t>rH</t>
    </r>
    <r>
      <rPr>
        <sz val="11"/>
        <rFont val="Century"/>
        <family val="1"/>
      </rPr>
      <t xml:space="preserve"> </t>
    </r>
    <r>
      <rPr>
        <sz val="10"/>
        <rFont val="ＭＳ Ｐゴシック"/>
        <family val="3"/>
        <charset val="128"/>
      </rPr>
      <t>=</t>
    </r>
    <phoneticPr fontId="3"/>
  </si>
  <si>
    <r>
      <rPr>
        <i/>
        <sz val="11"/>
        <rFont val="Symbol"/>
        <family val="1"/>
        <charset val="2"/>
      </rPr>
      <t>q</t>
    </r>
    <r>
      <rPr>
        <vertAlign val="subscript"/>
        <sz val="11"/>
        <rFont val="Century"/>
        <family val="1"/>
      </rPr>
      <t>rL</t>
    </r>
    <r>
      <rPr>
        <sz val="11"/>
        <rFont val="Century"/>
        <family val="1"/>
      </rPr>
      <t xml:space="preserve"> </t>
    </r>
    <r>
      <rPr>
        <sz val="10"/>
        <rFont val="ＭＳ Ｐゴシック"/>
        <family val="3"/>
        <charset val="128"/>
      </rPr>
      <t>=</t>
    </r>
    <phoneticPr fontId="3"/>
  </si>
  <si>
    <r>
      <rPr>
        <i/>
        <sz val="11"/>
        <rFont val="Century"/>
        <family val="1"/>
      </rPr>
      <t>V</t>
    </r>
    <r>
      <rPr>
        <vertAlign val="subscript"/>
        <sz val="11"/>
        <rFont val="Century"/>
        <family val="1"/>
      </rPr>
      <t>c</t>
    </r>
    <r>
      <rPr>
        <sz val="11"/>
        <rFont val="Century"/>
        <family val="1"/>
      </rPr>
      <t xml:space="preserve"> </t>
    </r>
    <r>
      <rPr>
        <sz val="10"/>
        <rFont val="ＭＳ Ｐゴシック"/>
        <family val="3"/>
        <charset val="128"/>
      </rPr>
      <t>=</t>
    </r>
    <phoneticPr fontId="3"/>
  </si>
  <si>
    <r>
      <rPr>
        <i/>
        <sz val="11"/>
        <rFont val="Century"/>
        <family val="1"/>
      </rPr>
      <t>h</t>
    </r>
    <r>
      <rPr>
        <vertAlign val="subscript"/>
        <sz val="11"/>
        <rFont val="Century"/>
        <family val="1"/>
      </rPr>
      <t>c</t>
    </r>
    <r>
      <rPr>
        <sz val="11"/>
        <rFont val="Century"/>
        <family val="1"/>
      </rPr>
      <t xml:space="preserve"> </t>
    </r>
    <r>
      <rPr>
        <sz val="10"/>
        <rFont val="ＭＳ Ｐゴシック"/>
        <family val="3"/>
        <charset val="128"/>
      </rPr>
      <t>=</t>
    </r>
    <phoneticPr fontId="3"/>
  </si>
  <si>
    <r>
      <rPr>
        <i/>
        <sz val="11"/>
        <rFont val="Century"/>
        <family val="1"/>
      </rPr>
      <t>h</t>
    </r>
    <r>
      <rPr>
        <vertAlign val="subscript"/>
        <sz val="11"/>
        <rFont val="Century"/>
        <family val="1"/>
      </rPr>
      <t>i</t>
    </r>
    <r>
      <rPr>
        <sz val="11"/>
        <rFont val="Century"/>
        <family val="1"/>
      </rPr>
      <t xml:space="preserve"> </t>
    </r>
    <r>
      <rPr>
        <sz val="10"/>
        <rFont val="ＭＳ Ｐゴシック"/>
        <family val="3"/>
        <charset val="128"/>
      </rPr>
      <t>=</t>
    </r>
    <phoneticPr fontId="3"/>
  </si>
  <si>
    <r>
      <rPr>
        <i/>
        <sz val="11"/>
        <rFont val="Century"/>
        <family val="1"/>
      </rPr>
      <t>h</t>
    </r>
    <r>
      <rPr>
        <vertAlign val="subscript"/>
        <sz val="11"/>
        <rFont val="Century"/>
        <family val="1"/>
      </rPr>
      <t>d</t>
    </r>
    <r>
      <rPr>
        <sz val="11"/>
        <rFont val="Century"/>
        <family val="1"/>
      </rPr>
      <t xml:space="preserve"> </t>
    </r>
    <r>
      <rPr>
        <sz val="10"/>
        <rFont val="ＭＳ Ｐゴシック"/>
        <family val="3"/>
        <charset val="128"/>
      </rPr>
      <t>=</t>
    </r>
    <phoneticPr fontId="3"/>
  </si>
  <si>
    <r>
      <rPr>
        <vertAlign val="subscript"/>
        <sz val="11"/>
        <rFont val="Monotype Corsiva"/>
        <family val="4"/>
      </rPr>
      <t>v</t>
    </r>
    <r>
      <rPr>
        <vertAlign val="subscript"/>
        <sz val="11"/>
        <rFont val="Century"/>
        <family val="1"/>
      </rPr>
      <t>d</t>
    </r>
    <r>
      <rPr>
        <sz val="11"/>
        <rFont val="Century"/>
        <family val="1"/>
      </rPr>
      <t xml:space="preserve"> </t>
    </r>
    <r>
      <rPr>
        <sz val="10"/>
        <rFont val="ＭＳ Ｐゴシック"/>
        <family val="3"/>
        <charset val="128"/>
      </rPr>
      <t>=</t>
    </r>
    <phoneticPr fontId="3"/>
  </si>
  <si>
    <t>(冷凍ポテト)</t>
    <rPh sb="1" eb="3">
      <t>レイトウ</t>
    </rPh>
    <phoneticPr fontId="3"/>
  </si>
  <si>
    <t>(冷凍コロッケ)</t>
    <rPh sb="1" eb="3">
      <t>レイトウ</t>
    </rPh>
    <phoneticPr fontId="3"/>
  </si>
  <si>
    <t>調理時間想定と調理量想定の日あたり消費電力量を計算する。冷凍コロッケおよび冷凍ポテトの調理を想定した場合の両方をそれぞれ計算する。</t>
    <rPh sb="0" eb="2">
      <t>チョウリ</t>
    </rPh>
    <rPh sb="2" eb="4">
      <t>ジカン</t>
    </rPh>
    <rPh sb="4" eb="6">
      <t>ソウテイ</t>
    </rPh>
    <rPh sb="7" eb="9">
      <t>チョウリ</t>
    </rPh>
    <rPh sb="9" eb="10">
      <t>リョウ</t>
    </rPh>
    <rPh sb="10" eb="12">
      <t>ソウテイ</t>
    </rPh>
    <rPh sb="13" eb="14">
      <t>ヒ</t>
    </rPh>
    <rPh sb="17" eb="19">
      <t>ショウヒ</t>
    </rPh>
    <rPh sb="19" eb="21">
      <t>デンリョク</t>
    </rPh>
    <rPh sb="21" eb="22">
      <t>リョウ</t>
    </rPh>
    <rPh sb="23" eb="25">
      <t>ケイサン</t>
    </rPh>
    <rPh sb="60" eb="62">
      <t>ケイサン</t>
    </rPh>
    <phoneticPr fontId="3"/>
  </si>
  <si>
    <t>外形寸法(mm)</t>
    <rPh sb="0" eb="2">
      <t>ガイケイ</t>
    </rPh>
    <rPh sb="2" eb="4">
      <t>スンポウ</t>
    </rPh>
    <phoneticPr fontId="3"/>
  </si>
  <si>
    <r>
      <rPr>
        <i/>
        <sz val="10"/>
        <rFont val="Symbol"/>
        <family val="1"/>
        <charset val="2"/>
      </rPr>
      <t>q</t>
    </r>
    <r>
      <rPr>
        <vertAlign val="subscript"/>
        <sz val="10"/>
        <rFont val="Century"/>
        <family val="1"/>
      </rPr>
      <t>wo</t>
    </r>
    <r>
      <rPr>
        <sz val="10"/>
        <rFont val="ＭＳ ゴシック"/>
        <family val="3"/>
        <charset val="128"/>
      </rPr>
      <t>: 熱交換器の出口水温[℃]</t>
    </r>
    <phoneticPr fontId="3"/>
  </si>
  <si>
    <r>
      <rPr>
        <i/>
        <sz val="10"/>
        <rFont val="Symbol"/>
        <family val="1"/>
        <charset val="2"/>
      </rPr>
      <t>q</t>
    </r>
    <r>
      <rPr>
        <vertAlign val="subscript"/>
        <sz val="10"/>
        <rFont val="Century"/>
        <family val="1"/>
      </rPr>
      <t>wi</t>
    </r>
    <r>
      <rPr>
        <sz val="10"/>
        <rFont val="ＭＳ ゴシック"/>
        <family val="3"/>
        <charset val="128"/>
      </rPr>
      <t>: 熱交換器の入口水温[℃]</t>
    </r>
    <phoneticPr fontId="3"/>
  </si>
  <si>
    <r>
      <rPr>
        <i/>
        <sz val="10"/>
        <rFont val="Symbol"/>
        <family val="1"/>
        <charset val="2"/>
      </rPr>
      <t>q</t>
    </r>
    <r>
      <rPr>
        <vertAlign val="subscript"/>
        <sz val="10"/>
        <rFont val="Century"/>
        <family val="1"/>
      </rPr>
      <t>c</t>
    </r>
    <r>
      <rPr>
        <sz val="10"/>
        <rFont val="ＭＳ ゴシック"/>
        <family val="3"/>
        <charset val="128"/>
      </rPr>
      <t>: 油温[℃]</t>
    </r>
    <phoneticPr fontId="3"/>
  </si>
  <si>
    <r>
      <rPr>
        <i/>
        <sz val="10"/>
        <rFont val="Symbol"/>
        <family val="1"/>
        <charset val="2"/>
      </rPr>
      <t>q</t>
    </r>
    <r>
      <rPr>
        <vertAlign val="subscript"/>
        <sz val="10"/>
        <rFont val="Century"/>
        <family val="1"/>
      </rPr>
      <t>r</t>
    </r>
    <r>
      <rPr>
        <sz val="10"/>
        <rFont val="ＭＳ ゴシック"/>
        <family val="3"/>
        <charset val="128"/>
      </rPr>
      <t>: 室温[℃]</t>
    </r>
    <phoneticPr fontId="3"/>
  </si>
  <si>
    <t>①定常負荷時</t>
    <rPh sb="1" eb="3">
      <t>テイジョウ</t>
    </rPh>
    <rPh sb="3" eb="5">
      <t>フカ</t>
    </rPh>
    <rPh sb="5" eb="6">
      <t>ジ</t>
    </rPh>
    <phoneticPr fontId="3"/>
  </si>
  <si>
    <t>油温180℃</t>
    <rPh sb="0" eb="1">
      <t>ユ</t>
    </rPh>
    <rPh sb="1" eb="2">
      <t>オン</t>
    </rPh>
    <phoneticPr fontId="3"/>
  </si>
  <si>
    <t>省エネ待機　油温160℃</t>
    <rPh sb="0" eb="1">
      <t>ショウ</t>
    </rPh>
    <rPh sb="3" eb="5">
      <t>タイキ</t>
    </rPh>
    <rPh sb="6" eb="7">
      <t>ユ</t>
    </rPh>
    <rPh sb="7" eb="8">
      <t>オン</t>
    </rPh>
    <phoneticPr fontId="3"/>
  </si>
  <si>
    <r>
      <rPr>
        <i/>
        <sz val="10"/>
        <rFont val="Century"/>
        <family val="1"/>
      </rPr>
      <t>T</t>
    </r>
    <r>
      <rPr>
        <vertAlign val="subscript"/>
        <sz val="10"/>
        <rFont val="Century"/>
        <family val="1"/>
      </rPr>
      <t>w</t>
    </r>
    <r>
      <rPr>
        <sz val="10"/>
        <rFont val="ＭＳ ゴシック"/>
        <family val="3"/>
        <charset val="128"/>
      </rPr>
      <t>: 水量の測定時間[s]</t>
    </r>
    <phoneticPr fontId="3"/>
  </si>
  <si>
    <t>（s）</t>
    <phoneticPr fontId="3"/>
  </si>
  <si>
    <t>冷凍コロッケおよび冷凍ポテトの調理時消費電力量をそれぞれ計算する。</t>
    <phoneticPr fontId="3"/>
  </si>
  <si>
    <r>
      <rPr>
        <i/>
        <sz val="10"/>
        <rFont val="Symbol"/>
        <family val="1"/>
        <charset val="2"/>
      </rPr>
      <t>q</t>
    </r>
    <r>
      <rPr>
        <vertAlign val="subscript"/>
        <sz val="10"/>
        <rFont val="Century"/>
        <family val="1"/>
      </rPr>
      <t>i</t>
    </r>
    <r>
      <rPr>
        <sz val="10"/>
        <rFont val="ＭＳ Ｐゴシック"/>
        <family val="3"/>
        <charset val="128"/>
      </rPr>
      <t xml:space="preserve"> ：待機状態における油温[℃]</t>
    </r>
    <phoneticPr fontId="3"/>
  </si>
  <si>
    <r>
      <rPr>
        <i/>
        <sz val="10"/>
        <rFont val="Symbol"/>
        <family val="1"/>
        <charset val="2"/>
      </rPr>
      <t>q</t>
    </r>
    <r>
      <rPr>
        <vertAlign val="subscript"/>
        <sz val="10"/>
        <rFont val="Century"/>
        <family val="1"/>
      </rPr>
      <t xml:space="preserve">iL </t>
    </r>
    <r>
      <rPr>
        <sz val="10"/>
        <rFont val="ＭＳ Ｐゴシック"/>
        <family val="3"/>
        <charset val="128"/>
      </rPr>
      <t>: 省エネ待機状態における油温[℃]</t>
    </r>
    <phoneticPr fontId="3"/>
  </si>
  <si>
    <r>
      <rPr>
        <i/>
        <sz val="10"/>
        <rFont val="Symbol"/>
        <family val="1"/>
        <charset val="2"/>
      </rPr>
      <t>q</t>
    </r>
    <r>
      <rPr>
        <vertAlign val="subscript"/>
        <sz val="10"/>
        <rFont val="Century"/>
        <family val="1"/>
      </rPr>
      <t>rH</t>
    </r>
    <r>
      <rPr>
        <sz val="10"/>
        <rFont val="ＭＳ Ｐゴシック"/>
        <family val="3"/>
        <charset val="128"/>
      </rPr>
      <t xml:space="preserve"> ： 待機時の室温[℃]</t>
    </r>
    <phoneticPr fontId="3"/>
  </si>
  <si>
    <r>
      <rPr>
        <i/>
        <sz val="10"/>
        <rFont val="Symbol"/>
        <family val="1"/>
        <charset val="2"/>
      </rPr>
      <t>q</t>
    </r>
    <r>
      <rPr>
        <vertAlign val="subscript"/>
        <sz val="10"/>
        <rFont val="Century"/>
        <family val="1"/>
      </rPr>
      <t>rL</t>
    </r>
    <r>
      <rPr>
        <sz val="10"/>
        <rFont val="ＭＳ Ｐゴシック"/>
        <family val="3"/>
        <charset val="128"/>
      </rPr>
      <t xml:space="preserve"> ： 省エネ待機時の室温[℃]</t>
    </r>
    <rPh sb="6" eb="7">
      <t>ショウ</t>
    </rPh>
    <phoneticPr fontId="3"/>
  </si>
  <si>
    <t>(H)</t>
    <phoneticPr fontId="3"/>
  </si>
  <si>
    <t>（個/日）</t>
  </si>
  <si>
    <t>（㎏/h）</t>
    <phoneticPr fontId="3"/>
  </si>
  <si>
    <t>（個/h）　</t>
  </si>
  <si>
    <t>（kg/日）</t>
    <rPh sb="4" eb="5">
      <t>ニチ</t>
    </rPh>
    <phoneticPr fontId="3"/>
  </si>
  <si>
    <r>
      <rPr>
        <i/>
        <sz val="12"/>
        <rFont val="Century"/>
        <family val="1"/>
      </rPr>
      <t>P</t>
    </r>
    <r>
      <rPr>
        <vertAlign val="subscript"/>
        <sz val="12"/>
        <rFont val="Century"/>
        <family val="1"/>
      </rPr>
      <t>s</t>
    </r>
    <r>
      <rPr>
        <sz val="10"/>
        <rFont val="ＭＳ Ｐゴシック"/>
        <family val="3"/>
        <charset val="128"/>
      </rPr>
      <t xml:space="preserve"> =</t>
    </r>
    <phoneticPr fontId="3"/>
  </si>
  <si>
    <r>
      <rPr>
        <i/>
        <sz val="12"/>
        <rFont val="Century"/>
        <family val="1"/>
      </rPr>
      <t>P</t>
    </r>
    <r>
      <rPr>
        <vertAlign val="subscript"/>
        <sz val="12"/>
        <rFont val="Century"/>
        <family val="1"/>
      </rPr>
      <t>c</t>
    </r>
    <r>
      <rPr>
        <sz val="10"/>
        <rFont val="ＭＳ Ｐゴシック"/>
        <family val="3"/>
        <charset val="128"/>
      </rPr>
      <t>（冷凍コロッケ）</t>
    </r>
    <r>
      <rPr>
        <sz val="10"/>
        <rFont val="ＭＳ Ｐゴシック"/>
        <family val="3"/>
        <charset val="128"/>
      </rPr>
      <t>=</t>
    </r>
    <rPh sb="3" eb="5">
      <t>レイトウ</t>
    </rPh>
    <phoneticPr fontId="3"/>
  </si>
  <si>
    <r>
      <rPr>
        <i/>
        <sz val="12"/>
        <rFont val="Century"/>
        <family val="1"/>
      </rPr>
      <t>P</t>
    </r>
    <r>
      <rPr>
        <vertAlign val="subscript"/>
        <sz val="12"/>
        <rFont val="Century"/>
        <family val="1"/>
      </rPr>
      <t>c</t>
    </r>
    <r>
      <rPr>
        <sz val="10"/>
        <rFont val="ＭＳ Ｐゴシック"/>
        <family val="3"/>
        <charset val="128"/>
      </rPr>
      <t>（冷凍ポテト）</t>
    </r>
    <r>
      <rPr>
        <sz val="10"/>
        <rFont val="Century"/>
        <family val="1"/>
      </rPr>
      <t>=</t>
    </r>
    <rPh sb="3" eb="5">
      <t>レイトウ</t>
    </rPh>
    <phoneticPr fontId="3"/>
  </si>
  <si>
    <r>
      <rPr>
        <i/>
        <sz val="14"/>
        <rFont val="Century"/>
        <family val="1"/>
      </rPr>
      <t>V</t>
    </r>
    <r>
      <rPr>
        <vertAlign val="subscript"/>
        <sz val="14"/>
        <rFont val="Century"/>
        <family val="1"/>
      </rPr>
      <t xml:space="preserve">c </t>
    </r>
    <r>
      <rPr>
        <sz val="10"/>
        <rFont val="Century"/>
        <family val="1"/>
      </rPr>
      <t xml:space="preserve"> </t>
    </r>
    <r>
      <rPr>
        <sz val="10"/>
        <rFont val="ＭＳ Ｐゴシック"/>
        <family val="3"/>
        <charset val="128"/>
      </rPr>
      <t>=</t>
    </r>
    <phoneticPr fontId="3"/>
  </si>
  <si>
    <r>
      <t>T</t>
    </r>
    <r>
      <rPr>
        <vertAlign val="subscript"/>
        <sz val="10"/>
        <rFont val="Century"/>
        <family val="1"/>
      </rPr>
      <t>c</t>
    </r>
    <r>
      <rPr>
        <sz val="10"/>
        <rFont val="ＭＳ Ｐゴシック"/>
        <family val="3"/>
        <charset val="128"/>
      </rPr>
      <t>　=</t>
    </r>
    <phoneticPr fontId="3"/>
  </si>
  <si>
    <r>
      <t>V</t>
    </r>
    <r>
      <rPr>
        <vertAlign val="subscript"/>
        <sz val="10"/>
        <rFont val="Century"/>
        <family val="1"/>
      </rPr>
      <t>m</t>
    </r>
    <r>
      <rPr>
        <sz val="10"/>
        <rFont val="ＭＳ Ｐゴシック"/>
        <family val="3"/>
        <charset val="128"/>
      </rPr>
      <t>　=</t>
    </r>
    <phoneticPr fontId="3"/>
  </si>
  <si>
    <r>
      <rPr>
        <i/>
        <sz val="10"/>
        <rFont val="Century"/>
        <family val="1"/>
      </rPr>
      <t>T</t>
    </r>
    <r>
      <rPr>
        <vertAlign val="subscript"/>
        <sz val="10"/>
        <rFont val="Century"/>
        <family val="1"/>
      </rPr>
      <t xml:space="preserve">c </t>
    </r>
    <r>
      <rPr>
        <sz val="8"/>
        <rFont val="ＭＳ Ｐゴシック"/>
        <family val="3"/>
        <charset val="128"/>
      </rPr>
      <t>平均値=</t>
    </r>
    <rPh sb="3" eb="6">
      <t>ヘイキンチ</t>
    </rPh>
    <phoneticPr fontId="3"/>
  </si>
  <si>
    <r>
      <rPr>
        <i/>
        <sz val="14"/>
        <rFont val="Century"/>
        <family val="1"/>
      </rPr>
      <t>V</t>
    </r>
    <r>
      <rPr>
        <vertAlign val="subscript"/>
        <sz val="14"/>
        <rFont val="Century"/>
        <family val="1"/>
      </rPr>
      <t xml:space="preserve">C </t>
    </r>
    <r>
      <rPr>
        <sz val="10"/>
        <rFont val="Century"/>
        <family val="1"/>
      </rPr>
      <t>=</t>
    </r>
    <phoneticPr fontId="3"/>
  </si>
  <si>
    <t>　①冷凍コロッケ</t>
    <rPh sb="2" eb="4">
      <t>レイトウ</t>
    </rPh>
    <phoneticPr fontId="3"/>
  </si>
  <si>
    <t>　②冷凍ポテト</t>
    <rPh sb="2" eb="4">
      <t>レイトウ</t>
    </rPh>
    <phoneticPr fontId="3"/>
  </si>
  <si>
    <t>気圧
(hPa)</t>
    <rPh sb="0" eb="1">
      <t>キ</t>
    </rPh>
    <rPh sb="1" eb="2">
      <t>アツ</t>
    </rPh>
    <phoneticPr fontId="3"/>
  </si>
  <si>
    <t>2.熱効率</t>
    <phoneticPr fontId="3"/>
  </si>
  <si>
    <t>3.立上り性能</t>
    <phoneticPr fontId="3"/>
  </si>
  <si>
    <t>4.調理能力</t>
    <phoneticPr fontId="3"/>
  </si>
  <si>
    <t>5.消費
　電力量</t>
    <phoneticPr fontId="3"/>
  </si>
  <si>
    <t>フライヤ　　（　２．熱効率　）</t>
    <rPh sb="10" eb="11">
      <t>ネツ</t>
    </rPh>
    <rPh sb="11" eb="13">
      <t>コウリツ</t>
    </rPh>
    <phoneticPr fontId="3"/>
  </si>
  <si>
    <t>フライヤ　　（　３．立上り性能　）</t>
    <rPh sb="10" eb="12">
      <t>タチアガ</t>
    </rPh>
    <rPh sb="13" eb="15">
      <t>セイノウ</t>
    </rPh>
    <phoneticPr fontId="3"/>
  </si>
  <si>
    <t>フライヤ　　（　４．調理能力　）</t>
    <phoneticPr fontId="3"/>
  </si>
  <si>
    <t>フライヤ　　（　５．消費電力量　）</t>
    <rPh sb="10" eb="12">
      <t>ショウヒ</t>
    </rPh>
    <rPh sb="12" eb="15">
      <t>デンリョクリョウ</t>
    </rPh>
    <phoneticPr fontId="3"/>
  </si>
  <si>
    <t>定格消費電力</t>
    <rPh sb="0" eb="2">
      <t>テイカク</t>
    </rPh>
    <rPh sb="2" eb="4">
      <t>ショウヒ</t>
    </rPh>
    <rPh sb="4" eb="6">
      <t>デンリョク</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</si>
  <si>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</si>
  <si>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(kW)</t>
    <phoneticPr fontId="3"/>
  </si>
  <si>
    <t>（小数点以下3位）</t>
    <rPh sb="1" eb="4">
      <t>ショウスウテン</t>
    </rPh>
    <rPh sb="4" eb="6">
      <t>イカ</t>
    </rPh>
    <rPh sb="7" eb="8">
      <t>イ</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</si>
  <si>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</si>
  <si>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</si>
  <si>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</si>
  <si>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</si>
  <si>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</si>
  <si>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</si>
  <si>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</si>
  <si>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（ｋW）</t>
    <phoneticPr fontId="3"/>
  </si>
  <si>
    <t>消費電力の許容差</t>
    <rPh sb="0" eb="2">
      <t>ショウヒ</t>
    </rPh>
    <rPh sb="2" eb="4">
      <t>デンリョク</t>
    </rPh>
    <rPh sb="5" eb="7">
      <t>キョヨウ</t>
    </rPh>
    <rPh sb="7" eb="8">
      <t>サ</t>
    </rPh>
    <phoneticPr fontId="3"/>
  </si>
  <si>
    <t>②沸騰時</t>
    <phoneticPr fontId="3"/>
  </si>
  <si>
    <t>②沸騰時熱効率</t>
    <rPh sb="1" eb="3">
      <t>フットウ</t>
    </rPh>
    <rPh sb="3" eb="4">
      <t>ジ</t>
    </rPh>
    <rPh sb="4" eb="5">
      <t>ネツ</t>
    </rPh>
    <rPh sb="5" eb="7">
      <t>コウリツ</t>
    </rPh>
    <phoneticPr fontId="3"/>
  </si>
  <si>
    <r>
      <t xml:space="preserve">5 </t>
    </r>
    <r>
      <rPr>
        <sz val="10"/>
        <rFont val="ＭＳ Ｐゴシック"/>
        <family val="3"/>
        <charset val="128"/>
      </rPr>
      <t>回目の</t>
    </r>
    <r>
      <rPr>
        <sz val="10"/>
        <rFont val="ＭＳ Ｐゴシック"/>
        <family val="3"/>
        <charset val="128"/>
      </rPr>
      <t>食材の投入開始直前までの消費電力量</t>
    </r>
    <r>
      <rPr>
        <sz val="10"/>
        <rFont val="Century"/>
        <family val="1"/>
      </rPr>
      <t xml:space="preserve"> </t>
    </r>
    <r>
      <rPr>
        <sz val="10"/>
        <rFont val="ＭＳ Ｐゴシック"/>
        <family val="3"/>
        <charset val="128"/>
      </rPr>
      <t>=</t>
    </r>
    <rPh sb="17" eb="19">
      <t>ショウヒ</t>
    </rPh>
    <rPh sb="19" eb="21">
      <t>デンリョク</t>
    </rPh>
    <rPh sb="21" eb="22">
      <t>リョウ</t>
    </rPh>
    <phoneticPr fontId="3"/>
  </si>
  <si>
    <t>槽数</t>
    <rPh sb="0" eb="1">
      <t>ソウ</t>
    </rPh>
    <rPh sb="1" eb="2">
      <t>スウ</t>
    </rPh>
    <phoneticPr fontId="3"/>
  </si>
  <si>
    <t>セールス
ポイント等</t>
    <rPh sb="9" eb="10">
      <t>トウ</t>
    </rPh>
    <phoneticPr fontId="3"/>
  </si>
  <si>
    <t>定格油量(ℓ)</t>
    <rPh sb="0" eb="2">
      <t>テイカク</t>
    </rPh>
    <rPh sb="2" eb="3">
      <t>ユ</t>
    </rPh>
    <rPh sb="3" eb="4">
      <t>リョウ</t>
    </rPh>
    <phoneticPr fontId="3"/>
  </si>
  <si>
    <t>選択してください</t>
  </si>
  <si>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</si>
  <si>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番号</t>
    <rPh sb="0" eb="2">
      <t>バンゴウ</t>
    </rPh>
    <phoneticPr fontId="3"/>
  </si>
  <si>
    <t>④日あたり</t>
    <rPh sb="1" eb="2">
      <t>ニチ</t>
    </rPh>
    <phoneticPr fontId="3"/>
  </si>
  <si>
    <t>（時間想定）</t>
    <rPh sb="1" eb="3">
      <t>ジカン</t>
    </rPh>
    <rPh sb="3" eb="5">
      <t>ソウテイ</t>
    </rPh>
    <phoneticPr fontId="3"/>
  </si>
  <si>
    <t>（量想定）</t>
    <rPh sb="1" eb="2">
      <t>リョウ</t>
    </rPh>
    <rPh sb="2" eb="4">
      <t>ソウテイ</t>
    </rPh>
    <phoneticPr fontId="3"/>
  </si>
  <si>
    <t>加熱
方式</t>
    <rPh sb="0" eb="2">
      <t>カネツ</t>
    </rPh>
    <rPh sb="3" eb="5">
      <t>ホウシキ</t>
    </rPh>
    <phoneticPr fontId="3"/>
  </si>
  <si>
    <r>
      <rPr>
        <i/>
        <sz val="14"/>
        <rFont val="Cambria"/>
        <family val="1"/>
      </rPr>
      <t>Q</t>
    </r>
    <r>
      <rPr>
        <vertAlign val="subscript"/>
        <sz val="11"/>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</si>
  <si>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</si>
  <si>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i</t>
    </r>
    <phoneticPr fontId="3"/>
  </si>
  <si>
    <r>
      <rPr>
        <i/>
        <sz val="14"/>
        <rFont val="Cambria"/>
        <family val="1"/>
      </rPr>
      <t>Q</t>
    </r>
    <r>
      <rPr>
        <vertAlign val="subscript"/>
        <sz val="14"/>
        <rFont val="Century"/>
        <family val="1"/>
      </rPr>
      <t>iL</t>
    </r>
    <phoneticPr fontId="3"/>
  </si>
  <si>
    <r>
      <rPr>
        <i/>
        <sz val="14"/>
        <rFont val="Cambria"/>
        <family val="1"/>
      </rPr>
      <t>Q</t>
    </r>
    <r>
      <rPr>
        <vertAlign val="subscript"/>
        <sz val="14"/>
        <rFont val="Century"/>
        <family val="1"/>
      </rPr>
      <t>dH</t>
    </r>
    <phoneticPr fontId="3"/>
  </si>
  <si>
    <r>
      <rPr>
        <i/>
        <sz val="14"/>
        <rFont val="Cambria"/>
        <family val="1"/>
      </rPr>
      <t>Q</t>
    </r>
    <r>
      <rPr>
        <vertAlign val="subscript"/>
        <sz val="14"/>
        <rFont val="Century"/>
        <family val="1"/>
      </rPr>
      <t>dV</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</si>
  <si>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</si>
  <si>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</si>
  <si>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油槽内の油を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</si>
  <si>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</si>
  <si>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</si>
  <si>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C</t>
    </r>
    <r>
      <rPr>
        <sz val="10"/>
        <rFont val="Century"/>
        <family val="1"/>
      </rPr>
      <t xml:space="preserve">: </t>
    </r>
    <r>
      <rPr>
        <sz val="10"/>
        <rFont val="ＭＳ ゴシック"/>
        <family val="3"/>
        <charset val="128"/>
      </rPr>
      <t>水の比熱　</t>
    </r>
    <r>
      <rPr>
        <sz val="10"/>
        <rFont val="Century"/>
        <family val="1"/>
      </rPr>
      <t xml:space="preserve">4.19kJ/kg </t>
    </r>
    <r>
      <rPr>
        <sz val="10"/>
        <rFont val="ＭＳ ゴシック"/>
        <family val="3"/>
        <charset val="128"/>
      </rPr>
      <t>℃</t>
    </r>
    <phoneticPr fontId="3"/>
  </si>
  <si>
    <r>
      <rPr>
        <sz val="10"/>
        <rFont val="Century"/>
        <family val="1"/>
      </rPr>
      <t>Δ</t>
    </r>
    <r>
      <rPr>
        <i/>
        <sz val="10"/>
        <rFont val="Century"/>
        <family val="1"/>
      </rPr>
      <t>P</t>
    </r>
    <r>
      <rPr>
        <vertAlign val="subscript"/>
        <sz val="10"/>
        <rFont val="Century"/>
        <family val="1"/>
      </rPr>
      <t>L</t>
    </r>
    <r>
      <rPr>
        <sz val="10"/>
        <rFont val="ＭＳ ゴシック"/>
        <family val="3"/>
        <charset val="128"/>
      </rPr>
      <t>: 油温を</t>
    </r>
    <r>
      <rPr>
        <sz val="10"/>
        <rFont val="Century"/>
        <family val="1"/>
      </rPr>
      <t>180</t>
    </r>
    <r>
      <rPr>
        <sz val="10"/>
        <rFont val="ＭＳ ゴシック"/>
        <family val="3"/>
        <charset val="128"/>
      </rPr>
      <t>℃に換算するための補正[kW]</t>
    </r>
    <phoneticPr fontId="3"/>
  </si>
  <si>
    <r>
      <rPr>
        <i/>
        <sz val="10"/>
        <rFont val="Century"/>
        <family val="1"/>
      </rPr>
      <t xml:space="preserve">L </t>
    </r>
    <r>
      <rPr>
        <sz val="10"/>
        <rFont val="Century"/>
        <family val="1"/>
      </rPr>
      <t xml:space="preserve">: </t>
    </r>
    <r>
      <rPr>
        <sz val="10"/>
        <rFont val="ＭＳ Ｐゴシック"/>
        <family val="3"/>
        <charset val="128"/>
      </rPr>
      <t>蒸発潜熱　</t>
    </r>
    <r>
      <rPr>
        <sz val="10"/>
        <rFont val="Century"/>
        <family val="1"/>
      </rPr>
      <t>2260kJ/kg</t>
    </r>
    <phoneticPr fontId="3"/>
  </si>
  <si>
    <r>
      <rPr>
        <i/>
        <sz val="10"/>
        <rFont val="Cambria"/>
        <family val="1"/>
      </rPr>
      <t>Q</t>
    </r>
    <r>
      <rPr>
        <vertAlign val="subscript"/>
        <sz val="10"/>
        <rFont val="Century"/>
        <family val="1"/>
      </rPr>
      <t>i</t>
    </r>
    <r>
      <rPr>
        <sz val="10"/>
        <rFont val="ＭＳ ゴシック"/>
        <family val="3"/>
        <charset val="128"/>
      </rPr>
      <t>: 待機時消費電力量[kWh/h]</t>
    </r>
    <phoneticPr fontId="3"/>
  </si>
  <si>
    <r>
      <rPr>
        <i/>
        <sz val="10"/>
        <rFont val="Cambria"/>
        <family val="1"/>
      </rPr>
      <t>Q</t>
    </r>
    <r>
      <rPr>
        <vertAlign val="subscript"/>
        <sz val="10"/>
        <rFont val="Century"/>
        <family val="1"/>
      </rPr>
      <t>iL</t>
    </r>
    <r>
      <rPr>
        <sz val="10"/>
        <rFont val="ＭＳ ゴシック"/>
        <family val="3"/>
        <charset val="128"/>
      </rPr>
      <t>: 省エネ待機時消費電力量[kWh/h]</t>
    </r>
    <phoneticPr fontId="3"/>
  </si>
  <si>
    <r>
      <rPr>
        <i/>
        <sz val="10"/>
        <rFont val="Cambria"/>
        <family val="1"/>
      </rPr>
      <t>Q</t>
    </r>
    <r>
      <rPr>
        <vertAlign val="subscript"/>
        <sz val="10"/>
        <rFont val="Century"/>
        <family val="1"/>
      </rPr>
      <t>i</t>
    </r>
    <r>
      <rPr>
        <sz val="10"/>
        <rFont val="ＭＳ Ｐゴシック"/>
        <family val="3"/>
        <charset val="128"/>
      </rPr>
      <t xml:space="preserve"> =</t>
    </r>
    <phoneticPr fontId="3"/>
  </si>
  <si>
    <r>
      <rPr>
        <i/>
        <sz val="10"/>
        <rFont val="Cambria"/>
        <family val="1"/>
      </rPr>
      <t>Q</t>
    </r>
    <r>
      <rPr>
        <vertAlign val="subscript"/>
        <sz val="10"/>
        <rFont val="Century"/>
        <family val="1"/>
      </rPr>
      <t>iL</t>
    </r>
    <r>
      <rPr>
        <sz val="10"/>
        <rFont val="ＭＳ Ｐゴシック"/>
        <family val="3"/>
        <charset val="128"/>
      </rPr>
      <t xml:space="preserve"> =</t>
    </r>
    <phoneticPr fontId="3"/>
  </si>
  <si>
    <r>
      <t>　油槽内の油を室温になじませた後、加熱に用いる油の初温</t>
    </r>
    <r>
      <rPr>
        <i/>
        <sz val="10"/>
        <rFont val="Symbol"/>
        <family val="1"/>
        <charset val="2"/>
      </rPr>
      <t>q</t>
    </r>
    <r>
      <rPr>
        <vertAlign val="subscript"/>
        <sz val="10"/>
        <rFont val="Century"/>
        <family val="1"/>
      </rPr>
      <t xml:space="preserve">s </t>
    </r>
    <r>
      <rPr>
        <sz val="10"/>
        <rFont val="ＭＳ Ｐゴシック"/>
        <family val="3"/>
        <charset val="128"/>
      </rPr>
      <t>[℃] を測定する。最大入力で加熱を始め、油温が</t>
    </r>
    <r>
      <rPr>
        <sz val="10"/>
        <rFont val="Century"/>
        <family val="1"/>
      </rPr>
      <t xml:space="preserve">180 </t>
    </r>
    <r>
      <rPr>
        <sz val="10"/>
        <rFont val="ＭＳ Ｐゴシック"/>
        <family val="3"/>
        <charset val="128"/>
      </rPr>
      <t>℃に達した時間</t>
    </r>
    <r>
      <rPr>
        <i/>
        <sz val="10"/>
        <rFont val="Century"/>
        <family val="1"/>
      </rPr>
      <t>T</t>
    </r>
    <r>
      <rPr>
        <vertAlign val="subscript"/>
        <sz val="10"/>
        <rFont val="Century"/>
        <family val="1"/>
      </rPr>
      <t xml:space="preserve">g </t>
    </r>
    <r>
      <rPr>
        <sz val="10"/>
        <rFont val="Century"/>
        <family val="1"/>
      </rPr>
      <t>[min]</t>
    </r>
    <r>
      <rPr>
        <sz val="10"/>
        <rFont val="ＭＳ Ｐゴシック"/>
        <family val="3"/>
        <charset val="128"/>
      </rPr>
      <t>および消費電力量</t>
    </r>
    <r>
      <rPr>
        <i/>
        <sz val="10"/>
        <rFont val="Century"/>
        <family val="1"/>
      </rPr>
      <t>P</t>
    </r>
    <r>
      <rPr>
        <vertAlign val="subscript"/>
        <sz val="10"/>
        <rFont val="Century"/>
        <family val="1"/>
      </rPr>
      <t xml:space="preserve">s </t>
    </r>
    <r>
      <rPr>
        <sz val="10"/>
        <rFont val="Century"/>
        <family val="1"/>
      </rPr>
      <t>[kWh/</t>
    </r>
    <r>
      <rPr>
        <sz val="10"/>
        <rFont val="ＭＳ Ｐゴシック"/>
        <family val="3"/>
        <charset val="128"/>
      </rPr>
      <t>回</t>
    </r>
    <r>
      <rPr>
        <sz val="10"/>
        <rFont val="Century"/>
        <family val="1"/>
      </rPr>
      <t xml:space="preserve">] </t>
    </r>
    <r>
      <rPr>
        <sz val="10"/>
        <rFont val="ＭＳ Ｐゴシック"/>
        <family val="3"/>
        <charset val="128"/>
      </rPr>
      <t>を測定する。
　立上り性能</t>
    </r>
    <r>
      <rPr>
        <i/>
        <sz val="10"/>
        <rFont val="Century"/>
        <family val="1"/>
      </rPr>
      <t>T</t>
    </r>
    <r>
      <rPr>
        <vertAlign val="subscript"/>
        <sz val="10"/>
        <rFont val="Century"/>
        <family val="1"/>
      </rPr>
      <t>s</t>
    </r>
    <r>
      <rPr>
        <sz val="10"/>
        <rFont val="Century"/>
        <family val="1"/>
      </rPr>
      <t xml:space="preserve"> [min] </t>
    </r>
    <r>
      <rPr>
        <sz val="10"/>
        <rFont val="ＭＳ Ｐゴシック"/>
        <family val="3"/>
        <charset val="128"/>
      </rPr>
      <t>は、次式で計算する。
　待機状態は、油温が</t>
    </r>
    <r>
      <rPr>
        <sz val="10"/>
        <rFont val="Century"/>
        <family val="1"/>
      </rPr>
      <t xml:space="preserve">180 </t>
    </r>
    <r>
      <rPr>
        <sz val="10"/>
        <rFont val="ＭＳ Ｐゴシック"/>
        <family val="3"/>
        <charset val="128"/>
      </rPr>
      <t>℃近辺で維持されている状態とする。省エネ待機状態は、油温が</t>
    </r>
    <r>
      <rPr>
        <sz val="10"/>
        <rFont val="Century"/>
        <family val="1"/>
      </rPr>
      <t xml:space="preserve">160 </t>
    </r>
    <r>
      <rPr>
        <sz val="10"/>
        <rFont val="ＭＳ Ｐゴシック"/>
        <family val="3"/>
        <charset val="128"/>
      </rPr>
      <t>℃近辺で維持されている状態とする。</t>
    </r>
    <rPh sb="89" eb="90">
      <t>カイ</t>
    </rPh>
    <phoneticPr fontId="3"/>
  </si>
  <si>
    <r>
      <rPr>
        <i/>
        <sz val="10"/>
        <rFont val="Century"/>
        <family val="1"/>
      </rPr>
      <t>T</t>
    </r>
    <r>
      <rPr>
        <vertAlign val="subscript"/>
        <sz val="10"/>
        <rFont val="Century"/>
        <family val="1"/>
      </rPr>
      <t xml:space="preserve">g </t>
    </r>
    <r>
      <rPr>
        <sz val="10"/>
        <rFont val="ＭＳ Ｐゴシック"/>
        <family val="3"/>
        <charset val="128"/>
      </rPr>
      <t>：油温が</t>
    </r>
    <r>
      <rPr>
        <sz val="10"/>
        <rFont val="Century"/>
        <family val="1"/>
      </rPr>
      <t>180</t>
    </r>
    <r>
      <rPr>
        <sz val="10"/>
        <rFont val="ＭＳ Ｐゴシック"/>
        <family val="3"/>
        <charset val="128"/>
      </rPr>
      <t xml:space="preserve"> ℃に達した時間[min]</t>
    </r>
    <phoneticPr fontId="3"/>
  </si>
  <si>
    <r>
      <t xml:space="preserve">3 </t>
    </r>
    <r>
      <rPr>
        <sz val="10"/>
        <rFont val="ＭＳ Ｐゴシック"/>
        <family val="3"/>
        <charset val="128"/>
      </rPr>
      <t>回目</t>
    </r>
    <rPh sb="2" eb="4">
      <t>カイメ</t>
    </rPh>
    <phoneticPr fontId="3"/>
  </si>
  <si>
    <r>
      <t xml:space="preserve">4 </t>
    </r>
    <r>
      <rPr>
        <sz val="10"/>
        <rFont val="ＭＳ Ｐゴシック"/>
        <family val="3"/>
        <charset val="128"/>
      </rPr>
      <t>回目</t>
    </r>
    <rPh sb="2" eb="4">
      <t>カイメ</t>
    </rPh>
    <phoneticPr fontId="3"/>
  </si>
  <si>
    <r>
      <t xml:space="preserve">2 </t>
    </r>
    <r>
      <rPr>
        <sz val="10"/>
        <rFont val="ＭＳ Ｐゴシック"/>
        <family val="3"/>
        <charset val="128"/>
      </rPr>
      <t>回目の食材の投入開始から、</t>
    </r>
    <phoneticPr fontId="3"/>
  </si>
  <si>
    <r>
      <t xml:space="preserve">5 </t>
    </r>
    <r>
      <rPr>
        <sz val="10"/>
        <rFont val="ＭＳ Ｐゴシック"/>
        <family val="3"/>
        <charset val="128"/>
      </rPr>
      <t>回目の食材の投入開始直前までの消費電力量</t>
    </r>
    <r>
      <rPr>
        <sz val="10"/>
        <rFont val="Century"/>
        <family val="1"/>
      </rPr>
      <t xml:space="preserve"> =</t>
    </r>
    <rPh sb="17" eb="19">
      <t>ショウヒ</t>
    </rPh>
    <rPh sb="19" eb="21">
      <t>デンリョク</t>
    </rPh>
    <rPh sb="21" eb="22">
      <t>リョウ</t>
    </rPh>
    <phoneticPr fontId="3"/>
  </si>
  <si>
    <r>
      <rPr>
        <sz val="10"/>
        <rFont val="ＭＳ Ｐゴシック"/>
        <family val="3"/>
        <charset val="128"/>
      </rPr>
      <t>　調理品目をポテトとし、</t>
    </r>
    <r>
      <rPr>
        <sz val="10"/>
        <rFont val="Century"/>
        <family val="1"/>
      </rPr>
      <t xml:space="preserve">7 mm </t>
    </r>
    <r>
      <rPr>
        <sz val="10"/>
        <rFont val="ＭＳ Ｐゴシック"/>
        <family val="3"/>
        <charset val="128"/>
      </rPr>
      <t>角のシューストリングの冷凍ポテトを食材とする。温度設定を</t>
    </r>
    <r>
      <rPr>
        <sz val="10"/>
        <rFont val="Century"/>
        <family val="1"/>
      </rPr>
      <t xml:space="preserve">180 </t>
    </r>
    <r>
      <rPr>
        <sz val="10"/>
        <rFont val="ＭＳ Ｐゴシック"/>
        <family val="3"/>
        <charset val="128"/>
      </rPr>
      <t>℃にして加熱を始め、油温が</t>
    </r>
    <r>
      <rPr>
        <sz val="10"/>
        <rFont val="Century"/>
        <family val="1"/>
      </rPr>
      <t xml:space="preserve">177 </t>
    </r>
    <r>
      <rPr>
        <sz val="10"/>
        <rFont val="ＭＳ Ｐゴシック"/>
        <family val="3"/>
        <charset val="128"/>
      </rPr>
      <t>℃以上の状態で、バスケットに最大調理量</t>
    </r>
    <r>
      <rPr>
        <i/>
        <sz val="10"/>
        <rFont val="Century"/>
        <family val="1"/>
      </rPr>
      <t>V</t>
    </r>
    <r>
      <rPr>
        <vertAlign val="subscript"/>
        <sz val="10"/>
        <rFont val="Century"/>
        <family val="1"/>
      </rPr>
      <t xml:space="preserve">m </t>
    </r>
    <r>
      <rPr>
        <sz val="10"/>
        <rFont val="Century"/>
        <family val="1"/>
      </rPr>
      <t>[kg/</t>
    </r>
    <r>
      <rPr>
        <sz val="10"/>
        <rFont val="ＭＳ Ｐゴシック"/>
        <family val="3"/>
        <charset val="128"/>
      </rPr>
      <t>回</t>
    </r>
    <r>
      <rPr>
        <sz val="10"/>
        <rFont val="Century"/>
        <family val="1"/>
      </rPr>
      <t xml:space="preserve">] </t>
    </r>
    <r>
      <rPr>
        <sz val="10"/>
        <rFont val="ＭＳ Ｐゴシック"/>
        <family val="3"/>
        <charset val="128"/>
      </rPr>
      <t>の食材をいれて油槽に投入する。揚げ時間の後、食材を取り出し、油温が</t>
    </r>
    <r>
      <rPr>
        <sz val="10"/>
        <rFont val="Century"/>
        <family val="1"/>
      </rPr>
      <t xml:space="preserve">177 </t>
    </r>
    <r>
      <rPr>
        <sz val="10"/>
        <rFont val="ＭＳ Ｐゴシック"/>
        <family val="3"/>
        <charset val="128"/>
      </rPr>
      <t>℃以上に復帰した後、次の回の食材を投入する。これを連続して</t>
    </r>
    <r>
      <rPr>
        <sz val="10"/>
        <rFont val="Century"/>
        <family val="1"/>
      </rPr>
      <t>4</t>
    </r>
    <r>
      <rPr>
        <sz val="10"/>
        <rFont val="ＭＳ Ｐゴシック"/>
        <family val="3"/>
        <charset val="128"/>
      </rPr>
      <t>回調理する。
　最大調理量</t>
    </r>
    <r>
      <rPr>
        <i/>
        <sz val="10"/>
        <rFont val="Century"/>
        <family val="1"/>
      </rPr>
      <t>V</t>
    </r>
    <r>
      <rPr>
        <vertAlign val="subscript"/>
        <sz val="10"/>
        <rFont val="Century"/>
        <family val="1"/>
      </rPr>
      <t xml:space="preserve">m </t>
    </r>
    <r>
      <rPr>
        <sz val="10"/>
        <rFont val="Century"/>
        <family val="1"/>
      </rPr>
      <t>[kg/</t>
    </r>
    <r>
      <rPr>
        <sz val="10"/>
        <rFont val="ＭＳ Ｐゴシック"/>
        <family val="3"/>
        <charset val="128"/>
      </rPr>
      <t>回</t>
    </r>
    <r>
      <rPr>
        <sz val="10"/>
        <rFont val="Century"/>
        <family val="1"/>
      </rPr>
      <t xml:space="preserve">] </t>
    </r>
    <r>
      <rPr>
        <sz val="10"/>
        <rFont val="ＭＳ Ｐゴシック"/>
        <family val="3"/>
        <charset val="128"/>
      </rPr>
      <t>は、調理中の油温が</t>
    </r>
    <r>
      <rPr>
        <sz val="10"/>
        <rFont val="Century"/>
        <family val="1"/>
      </rPr>
      <t xml:space="preserve">170 </t>
    </r>
    <r>
      <rPr>
        <sz val="10"/>
        <rFont val="ＭＳ Ｐゴシック"/>
        <family val="3"/>
        <charset val="128"/>
      </rPr>
      <t>℃以下にならない量を予備試験で確認し、事前に決定する。揚げ時間は、</t>
    </r>
    <r>
      <rPr>
        <sz val="10"/>
        <rFont val="Century"/>
        <family val="1"/>
      </rPr>
      <t>2</t>
    </r>
    <r>
      <rPr>
        <sz val="10"/>
        <rFont val="ＭＳ Ｐゴシック"/>
        <family val="3"/>
        <charset val="128"/>
      </rPr>
      <t>分半を目安とし、食材の取り出し後、</t>
    </r>
    <r>
      <rPr>
        <sz val="10"/>
        <rFont val="Century"/>
        <family val="1"/>
      </rPr>
      <t>3</t>
    </r>
    <r>
      <rPr>
        <sz val="10"/>
        <rFont val="ＭＳ Ｐゴシック"/>
        <family val="3"/>
        <charset val="128"/>
      </rPr>
      <t>分以内に測定した食材の芯温が</t>
    </r>
    <r>
      <rPr>
        <sz val="10"/>
        <rFont val="Century"/>
        <family val="1"/>
      </rPr>
      <t xml:space="preserve">80 </t>
    </r>
    <r>
      <rPr>
        <sz val="10"/>
        <rFont val="ＭＳ Ｐゴシック"/>
        <family val="3"/>
        <charset val="128"/>
      </rPr>
      <t>℃以上であることを予備試験で確認し、事前に決定する。冷凍ポテトの調理に要した時間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は、食材の投入開始から、次の回の食材の投入開始までの時間とする。調理に要した時間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 xml:space="preserve">] </t>
    </r>
    <r>
      <rPr>
        <sz val="10"/>
        <rFont val="ＭＳ Ｐゴシック"/>
        <family val="3"/>
        <charset val="128"/>
      </rPr>
      <t>および消費電力量</t>
    </r>
    <r>
      <rPr>
        <i/>
        <sz val="10"/>
        <rFont val="Century"/>
        <family val="1"/>
      </rPr>
      <t>P</t>
    </r>
    <r>
      <rPr>
        <vertAlign val="subscript"/>
        <sz val="10"/>
        <rFont val="Century"/>
        <family val="1"/>
      </rPr>
      <t xml:space="preserve">c </t>
    </r>
    <r>
      <rPr>
        <sz val="10"/>
        <rFont val="Century"/>
        <family val="1"/>
      </rPr>
      <t>[kWh/</t>
    </r>
    <r>
      <rPr>
        <sz val="10"/>
        <rFont val="ＭＳ Ｐゴシック"/>
        <family val="3"/>
        <charset val="128"/>
      </rPr>
      <t>回</t>
    </r>
    <r>
      <rPr>
        <sz val="10"/>
        <rFont val="Century"/>
        <family val="1"/>
      </rPr>
      <t xml:space="preserve">] </t>
    </r>
    <r>
      <rPr>
        <sz val="10"/>
        <rFont val="ＭＳ Ｐゴシック"/>
        <family val="3"/>
        <charset val="128"/>
      </rPr>
      <t>は、</t>
    </r>
    <r>
      <rPr>
        <sz val="10"/>
        <rFont val="Century"/>
        <family val="1"/>
      </rPr>
      <t>2</t>
    </r>
    <r>
      <rPr>
        <sz val="10"/>
        <rFont val="ＭＳ Ｐゴシック"/>
        <family val="3"/>
        <charset val="128"/>
      </rPr>
      <t>回目の食材の投入開始から、</t>
    </r>
    <r>
      <rPr>
        <sz val="10"/>
        <rFont val="Century"/>
        <family val="1"/>
      </rPr>
      <t>5</t>
    </r>
    <r>
      <rPr>
        <sz val="10"/>
        <rFont val="ＭＳ Ｐゴシック"/>
        <family val="3"/>
        <charset val="128"/>
      </rPr>
      <t>回目の食材の投入開始直前までの平均値とする。
　連続調理能力</t>
    </r>
    <r>
      <rPr>
        <i/>
        <sz val="10"/>
        <rFont val="Century"/>
        <family val="1"/>
      </rPr>
      <t>V</t>
    </r>
    <r>
      <rPr>
        <vertAlign val="subscript"/>
        <sz val="10"/>
        <rFont val="Century"/>
        <family val="1"/>
      </rPr>
      <t>c</t>
    </r>
    <r>
      <rPr>
        <sz val="10"/>
        <rFont val="Century"/>
        <family val="1"/>
      </rPr>
      <t xml:space="preserve"> [kg/h] </t>
    </r>
    <r>
      <rPr>
        <sz val="10"/>
        <rFont val="ＭＳ Ｐゴシック"/>
        <family val="3"/>
        <charset val="128"/>
      </rPr>
      <t>は、次式</t>
    </r>
    <r>
      <rPr>
        <sz val="10"/>
        <rFont val="Century"/>
        <family val="1"/>
      </rPr>
      <t xml:space="preserve"> </t>
    </r>
    <r>
      <rPr>
        <sz val="10"/>
        <rFont val="ＭＳ Ｐゴシック"/>
        <family val="3"/>
        <charset val="128"/>
      </rPr>
      <t>で計算する。</t>
    </r>
    <phoneticPr fontId="3"/>
  </si>
  <si>
    <r>
      <rPr>
        <sz val="10"/>
        <rFont val="Century"/>
        <family val="1"/>
      </rPr>
      <t>2</t>
    </r>
    <r>
      <rPr>
        <sz val="10"/>
        <rFont val="ＭＳ Ｐゴシック"/>
        <family val="3"/>
        <charset val="128"/>
      </rPr>
      <t xml:space="preserve"> 回目の食材の投入開始から、</t>
    </r>
    <phoneticPr fontId="3"/>
  </si>
  <si>
    <r>
      <rPr>
        <sz val="10"/>
        <rFont val="ＭＳ Ｐゴシック"/>
        <family val="3"/>
        <charset val="128"/>
      </rPr>
      <t>待機状態は、油温が</t>
    </r>
    <r>
      <rPr>
        <sz val="10"/>
        <rFont val="Century"/>
        <family val="1"/>
      </rPr>
      <t xml:space="preserve">180 </t>
    </r>
    <r>
      <rPr>
        <sz val="10"/>
        <rFont val="ＭＳ Ｐゴシック"/>
        <family val="3"/>
        <charset val="128"/>
      </rPr>
      <t>℃近辺で維持されている状態とする。</t>
    </r>
    <phoneticPr fontId="3"/>
  </si>
  <si>
    <r>
      <rPr>
        <sz val="10"/>
        <rFont val="ＭＳ Ｐゴシック"/>
        <family val="3"/>
        <charset val="128"/>
      </rPr>
      <t>省エネ待機状態は、油温が</t>
    </r>
    <r>
      <rPr>
        <sz val="10"/>
        <rFont val="Century"/>
        <family val="1"/>
      </rPr>
      <t xml:space="preserve">160 </t>
    </r>
    <r>
      <rPr>
        <sz val="10"/>
        <rFont val="ＭＳ Ｐゴシック"/>
        <family val="3"/>
        <charset val="128"/>
      </rPr>
      <t>℃近辺で維持されている状態とする。</t>
    </r>
  </si>
  <si>
    <r>
      <rPr>
        <i/>
        <sz val="10"/>
        <rFont val="Cambria"/>
        <family val="1"/>
      </rPr>
      <t>Q</t>
    </r>
    <r>
      <rPr>
        <vertAlign val="subscript"/>
        <sz val="10"/>
        <rFont val="Century"/>
        <family val="1"/>
      </rPr>
      <t xml:space="preserve">s </t>
    </r>
    <r>
      <rPr>
        <sz val="10"/>
        <rFont val="ＭＳ Ｐゴシック"/>
        <family val="3"/>
        <charset val="128"/>
      </rPr>
      <t>: 立上り時消費電力量[kWh/回]</t>
    </r>
    <rPh sb="19" eb="20">
      <t>カイ</t>
    </rPh>
    <phoneticPr fontId="3"/>
  </si>
  <si>
    <r>
      <rPr>
        <i/>
        <sz val="10"/>
        <rFont val="Cambria"/>
        <family val="1"/>
      </rPr>
      <t>Q</t>
    </r>
    <r>
      <rPr>
        <vertAlign val="subscript"/>
        <sz val="10"/>
        <rFont val="Century"/>
        <family val="1"/>
      </rPr>
      <t>s</t>
    </r>
    <r>
      <rPr>
        <sz val="10"/>
        <rFont val="ＭＳ Ｐゴシック"/>
        <family val="3"/>
        <charset val="128"/>
      </rPr>
      <t xml:space="preserve"> =</t>
    </r>
    <phoneticPr fontId="3"/>
  </si>
  <si>
    <r>
      <rPr>
        <i/>
        <sz val="14"/>
        <rFont val="Cambria"/>
        <family val="1"/>
      </rPr>
      <t>Q</t>
    </r>
    <r>
      <rPr>
        <vertAlign val="subscript"/>
        <sz val="14"/>
        <rFont val="Century"/>
        <family val="1"/>
      </rPr>
      <t xml:space="preserve">s </t>
    </r>
    <r>
      <rPr>
        <sz val="10"/>
        <rFont val="ＭＳ Ｐゴシック"/>
        <family val="3"/>
        <charset val="128"/>
      </rPr>
      <t>平均値=</t>
    </r>
    <rPh sb="3" eb="6">
      <t>ヘイキンチ</t>
    </rPh>
    <phoneticPr fontId="3"/>
  </si>
  <si>
    <r>
      <rPr>
        <i/>
        <sz val="10"/>
        <rFont val="Cambria"/>
        <family val="1"/>
      </rPr>
      <t>Q</t>
    </r>
    <r>
      <rPr>
        <vertAlign val="subscript"/>
        <sz val="10"/>
        <rFont val="Century"/>
        <family val="1"/>
      </rPr>
      <t>c</t>
    </r>
    <r>
      <rPr>
        <sz val="10"/>
        <rFont val="ＭＳ Ｐゴシック"/>
        <family val="3"/>
        <charset val="128"/>
      </rPr>
      <t xml:space="preserve"> ：調理時消費電力量[kWh/h]</t>
    </r>
    <phoneticPr fontId="3"/>
  </si>
  <si>
    <r>
      <rPr>
        <i/>
        <sz val="14"/>
        <rFont val="Cambria"/>
        <family val="1"/>
      </rPr>
      <t>Q</t>
    </r>
    <r>
      <rPr>
        <vertAlign val="subscript"/>
        <sz val="14"/>
        <rFont val="Century"/>
        <family val="1"/>
      </rPr>
      <t>c</t>
    </r>
    <r>
      <rPr>
        <sz val="11"/>
        <rFont val="Century"/>
        <family val="1"/>
      </rPr>
      <t xml:space="preserve"> </t>
    </r>
    <r>
      <rPr>
        <sz val="10"/>
        <rFont val="ＭＳ Ｐゴシック"/>
        <family val="3"/>
        <charset val="128"/>
      </rPr>
      <t>=</t>
    </r>
    <phoneticPr fontId="3"/>
  </si>
  <si>
    <r>
      <rPr>
        <i/>
        <sz val="11"/>
        <rFont val="Cambria"/>
        <family val="1"/>
      </rPr>
      <t>Q</t>
    </r>
    <r>
      <rPr>
        <vertAlign val="subscript"/>
        <sz val="11"/>
        <rFont val="Century"/>
        <family val="1"/>
      </rPr>
      <t>i</t>
    </r>
    <r>
      <rPr>
        <sz val="11"/>
        <rFont val="Century"/>
        <family val="1"/>
      </rPr>
      <t xml:space="preserve"> </t>
    </r>
    <r>
      <rPr>
        <sz val="10"/>
        <rFont val="ＭＳ Ｐゴシック"/>
        <family val="3"/>
        <charset val="128"/>
      </rPr>
      <t>=</t>
    </r>
    <phoneticPr fontId="3"/>
  </si>
  <si>
    <r>
      <rPr>
        <i/>
        <sz val="14"/>
        <rFont val="Cambria"/>
        <family val="1"/>
      </rPr>
      <t>Q</t>
    </r>
    <r>
      <rPr>
        <vertAlign val="subscript"/>
        <sz val="14"/>
        <rFont val="Century"/>
        <family val="1"/>
      </rPr>
      <t>i</t>
    </r>
    <r>
      <rPr>
        <sz val="14"/>
        <rFont val="Century"/>
        <family val="1"/>
      </rPr>
      <t xml:space="preserve"> </t>
    </r>
    <r>
      <rPr>
        <sz val="10"/>
        <rFont val="ＭＳ Ｐゴシック"/>
        <family val="3"/>
        <charset val="128"/>
      </rPr>
      <t>平均値=</t>
    </r>
    <rPh sb="3" eb="5">
      <t>ヘイキン</t>
    </rPh>
    <rPh sb="5" eb="6">
      <t>チ</t>
    </rPh>
    <phoneticPr fontId="3"/>
  </si>
  <si>
    <r>
      <rPr>
        <i/>
        <sz val="10"/>
        <rFont val="Cambria"/>
        <family val="1"/>
      </rPr>
      <t>Q</t>
    </r>
    <r>
      <rPr>
        <vertAlign val="subscript"/>
        <sz val="10"/>
        <rFont val="Century"/>
        <family val="1"/>
      </rPr>
      <t xml:space="preserve">i </t>
    </r>
    <r>
      <rPr>
        <sz val="10"/>
        <rFont val="ＭＳ Ｐゴシック"/>
        <family val="3"/>
        <charset val="128"/>
      </rPr>
      <t>: 待機時消費電力量[kWh/h]</t>
    </r>
    <phoneticPr fontId="3"/>
  </si>
  <si>
    <r>
      <rPr>
        <i/>
        <sz val="10"/>
        <rFont val="Cambria"/>
        <family val="1"/>
      </rPr>
      <t>Q</t>
    </r>
    <r>
      <rPr>
        <vertAlign val="subscript"/>
        <sz val="10"/>
        <rFont val="Century"/>
        <family val="1"/>
      </rPr>
      <t xml:space="preserve">iL </t>
    </r>
    <r>
      <rPr>
        <sz val="10"/>
        <rFont val="ＭＳ Ｐゴシック"/>
        <family val="3"/>
        <charset val="128"/>
      </rPr>
      <t>: 省エネ待機時消費電力量[kWh/h]</t>
    </r>
    <phoneticPr fontId="3"/>
  </si>
  <si>
    <r>
      <rPr>
        <i/>
        <sz val="11"/>
        <rFont val="Cambria"/>
        <family val="1"/>
      </rPr>
      <t>Q</t>
    </r>
    <r>
      <rPr>
        <vertAlign val="subscript"/>
        <sz val="11"/>
        <rFont val="Century"/>
        <family val="1"/>
      </rPr>
      <t>iL</t>
    </r>
    <r>
      <rPr>
        <sz val="11"/>
        <rFont val="Century"/>
        <family val="1"/>
      </rPr>
      <t xml:space="preserve"> </t>
    </r>
    <r>
      <rPr>
        <sz val="10"/>
        <rFont val="ＭＳ Ｐゴシック"/>
        <family val="3"/>
        <charset val="128"/>
      </rPr>
      <t>=</t>
    </r>
    <phoneticPr fontId="3"/>
  </si>
  <si>
    <r>
      <rPr>
        <i/>
        <sz val="14"/>
        <rFont val="Cambria"/>
        <family val="1"/>
      </rPr>
      <t>Q</t>
    </r>
    <r>
      <rPr>
        <vertAlign val="subscript"/>
        <sz val="14"/>
        <rFont val="Century"/>
        <family val="1"/>
      </rPr>
      <t>iL</t>
    </r>
    <r>
      <rPr>
        <sz val="10"/>
        <rFont val="ＭＳ Ｐゴシック"/>
        <family val="3"/>
        <charset val="128"/>
      </rPr>
      <t>平均値</t>
    </r>
    <r>
      <rPr>
        <sz val="11"/>
        <rFont val="ＭＳ Ｐゴシック"/>
        <family val="3"/>
        <charset val="128"/>
      </rPr>
      <t xml:space="preserve"> </t>
    </r>
    <r>
      <rPr>
        <sz val="10"/>
        <rFont val="ＭＳ Ｐゴシック"/>
        <family val="3"/>
        <charset val="128"/>
      </rPr>
      <t>=</t>
    </r>
    <rPh sb="3" eb="6">
      <t>ヘイキンチ</t>
    </rPh>
    <phoneticPr fontId="3"/>
  </si>
  <si>
    <r>
      <rPr>
        <i/>
        <sz val="11"/>
        <rFont val="Cambria"/>
        <family val="1"/>
      </rPr>
      <t>Q</t>
    </r>
    <r>
      <rPr>
        <vertAlign val="subscript"/>
        <sz val="11"/>
        <rFont val="Century"/>
        <family val="1"/>
      </rPr>
      <t>s</t>
    </r>
    <r>
      <rPr>
        <sz val="11"/>
        <rFont val="Century"/>
        <family val="1"/>
      </rPr>
      <t xml:space="preserve"> </t>
    </r>
    <r>
      <rPr>
        <sz val="10"/>
        <rFont val="ＭＳ Ｐゴシック"/>
        <family val="3"/>
        <charset val="128"/>
      </rPr>
      <t>=</t>
    </r>
    <phoneticPr fontId="3"/>
  </si>
  <si>
    <r>
      <rPr>
        <i/>
        <sz val="11"/>
        <rFont val="Cambria"/>
        <family val="1"/>
      </rPr>
      <t>Q</t>
    </r>
    <r>
      <rPr>
        <vertAlign val="subscript"/>
        <sz val="11"/>
        <rFont val="Century"/>
        <family val="1"/>
      </rPr>
      <t>c</t>
    </r>
    <r>
      <rPr>
        <sz val="11"/>
        <rFont val="Century"/>
        <family val="1"/>
      </rPr>
      <t xml:space="preserve"> </t>
    </r>
    <r>
      <rPr>
        <sz val="10"/>
        <rFont val="ＭＳ Ｐゴシック"/>
        <family val="3"/>
        <charset val="128"/>
      </rPr>
      <t>=</t>
    </r>
    <phoneticPr fontId="3"/>
  </si>
  <si>
    <r>
      <rPr>
        <i/>
        <sz val="10"/>
        <rFont val="Cambria"/>
        <family val="1"/>
      </rPr>
      <t>n</t>
    </r>
    <r>
      <rPr>
        <vertAlign val="subscript"/>
        <sz val="10"/>
        <rFont val="Century"/>
        <family val="1"/>
      </rPr>
      <t>s</t>
    </r>
    <r>
      <rPr>
        <sz val="10"/>
        <rFont val="Century"/>
        <family val="1"/>
      </rPr>
      <t xml:space="preserve"> </t>
    </r>
    <r>
      <rPr>
        <sz val="10"/>
        <rFont val="ＭＳ Ｐゴシック"/>
        <family val="3"/>
        <charset val="128"/>
      </rPr>
      <t>=</t>
    </r>
    <phoneticPr fontId="3"/>
  </si>
  <si>
    <r>
      <rPr>
        <i/>
        <sz val="14"/>
        <rFont val="Cambria"/>
        <family val="1"/>
      </rPr>
      <t>Q</t>
    </r>
    <r>
      <rPr>
        <vertAlign val="subscript"/>
        <sz val="14"/>
        <rFont val="Century"/>
        <family val="1"/>
      </rPr>
      <t>dH</t>
    </r>
    <r>
      <rPr>
        <sz val="11"/>
        <rFont val="Century"/>
        <family val="1"/>
      </rPr>
      <t xml:space="preserve"> </t>
    </r>
    <r>
      <rPr>
        <sz val="10"/>
        <rFont val="ＭＳ Ｐゴシック"/>
        <family val="3"/>
        <charset val="128"/>
      </rPr>
      <t>=</t>
    </r>
    <phoneticPr fontId="3"/>
  </si>
  <si>
    <r>
      <rPr>
        <i/>
        <sz val="14"/>
        <rFont val="Cambria"/>
        <family val="1"/>
      </rPr>
      <t>Q</t>
    </r>
    <r>
      <rPr>
        <vertAlign val="subscript"/>
        <sz val="14"/>
        <rFont val="Century"/>
        <family val="1"/>
      </rPr>
      <t>dV</t>
    </r>
    <r>
      <rPr>
        <sz val="11"/>
        <rFont val="Century"/>
        <family val="1"/>
      </rPr>
      <t xml:space="preserve"> </t>
    </r>
    <r>
      <rPr>
        <sz val="10"/>
        <rFont val="ＭＳ Ｐゴシック"/>
        <family val="3"/>
        <charset val="128"/>
      </rPr>
      <t>=</t>
    </r>
    <phoneticPr fontId="3"/>
  </si>
  <si>
    <r>
      <rPr>
        <i/>
        <sz val="10"/>
        <rFont val="Cambria"/>
        <family val="1"/>
      </rPr>
      <t>Q</t>
    </r>
    <r>
      <rPr>
        <vertAlign val="subscript"/>
        <sz val="10"/>
        <rFont val="Century"/>
        <family val="1"/>
      </rPr>
      <t xml:space="preserve">dV </t>
    </r>
    <r>
      <rPr>
        <sz val="10"/>
        <rFont val="ＭＳ Ｐゴシック"/>
        <family val="3"/>
        <charset val="128"/>
      </rPr>
      <t>: 日あたり消費電力量（量想定）[kWh/日]</t>
    </r>
    <phoneticPr fontId="3"/>
  </si>
  <si>
    <r>
      <rPr>
        <i/>
        <sz val="10"/>
        <rFont val="Cambria"/>
        <family val="1"/>
      </rPr>
      <t>Q</t>
    </r>
    <r>
      <rPr>
        <vertAlign val="subscript"/>
        <sz val="10"/>
        <rFont val="Century"/>
        <family val="1"/>
      </rPr>
      <t xml:space="preserve">dH </t>
    </r>
    <r>
      <rPr>
        <sz val="10"/>
        <rFont val="ＭＳ Ｐゴシック"/>
        <family val="3"/>
        <charset val="128"/>
      </rPr>
      <t>: 日あたり消費電力量（時間想定）[kWh/日]</t>
    </r>
    <rPh sb="16" eb="18">
      <t>ジカン</t>
    </rPh>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</si>
  <si>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 xml:space="preserve"> 回/日</t>
    </r>
    <phoneticPr fontId="3"/>
  </si>
  <si>
    <r>
      <t>　　　標準値は冷凍コロッケ</t>
    </r>
    <r>
      <rPr>
        <sz val="10"/>
        <rFont val="Century"/>
        <family val="1"/>
      </rPr>
      <t xml:space="preserve">800 </t>
    </r>
    <r>
      <rPr>
        <sz val="10"/>
        <rFont val="ＭＳ Ｐゴシック"/>
        <family val="3"/>
        <charset val="128"/>
      </rPr>
      <t>個</t>
    </r>
    <r>
      <rPr>
        <sz val="10"/>
        <rFont val="Century"/>
        <family val="1"/>
      </rPr>
      <t>/</t>
    </r>
    <r>
      <rPr>
        <sz val="10"/>
        <rFont val="ＭＳ Ｐゴシック"/>
        <family val="3"/>
        <charset val="128"/>
      </rPr>
      <t>日または冷凍ポテト</t>
    </r>
    <r>
      <rPr>
        <sz val="10"/>
        <rFont val="Century"/>
        <family val="1"/>
      </rPr>
      <t>50</t>
    </r>
    <r>
      <rPr>
        <sz val="10"/>
        <rFont val="ＭＳ Ｐゴシック"/>
        <family val="3"/>
        <charset val="128"/>
      </rPr>
      <t>kg/日</t>
    </r>
    <phoneticPr fontId="3"/>
  </si>
  <si>
    <r>
      <rPr>
        <i/>
        <sz val="10"/>
        <rFont val="Century"/>
        <family val="1"/>
      </rPr>
      <t>h</t>
    </r>
    <r>
      <rPr>
        <vertAlign val="subscript"/>
        <sz val="10"/>
        <rFont val="Century"/>
        <family val="1"/>
      </rPr>
      <t xml:space="preserve">d </t>
    </r>
    <r>
      <rPr>
        <sz val="10"/>
        <rFont val="ＭＳ Ｐゴシック"/>
        <family val="3"/>
        <charset val="128"/>
      </rPr>
      <t>: 稼動時間[h/日] 　標準値は</t>
    </r>
    <r>
      <rPr>
        <sz val="10"/>
        <rFont val="Century"/>
        <family val="1"/>
      </rPr>
      <t>10</t>
    </r>
    <r>
      <rPr>
        <sz val="10"/>
        <rFont val="ＭＳ Ｐゴシック"/>
        <family val="3"/>
        <charset val="128"/>
      </rPr>
      <t>h/日</t>
    </r>
    <phoneticPr fontId="3"/>
  </si>
  <si>
    <r>
      <rPr>
        <i/>
        <sz val="10"/>
        <rFont val="Century"/>
        <family val="1"/>
      </rPr>
      <t>h</t>
    </r>
    <r>
      <rPr>
        <vertAlign val="subscript"/>
        <sz val="10"/>
        <rFont val="Century"/>
        <family val="1"/>
      </rPr>
      <t>i</t>
    </r>
    <r>
      <rPr>
        <sz val="10"/>
        <rFont val="Century"/>
        <family val="1"/>
      </rPr>
      <t xml:space="preserve"> </t>
    </r>
    <r>
      <rPr>
        <sz val="10"/>
        <rFont val="ＭＳ Ｐゴシック"/>
        <family val="3"/>
        <charset val="128"/>
      </rPr>
      <t>: 待機時間[h/日] 　標準値は</t>
    </r>
    <r>
      <rPr>
        <sz val="10"/>
        <rFont val="Century"/>
        <family val="1"/>
      </rPr>
      <t>6.5</t>
    </r>
    <r>
      <rPr>
        <sz val="10"/>
        <rFont val="ＭＳ Ｐゴシック"/>
        <family val="3"/>
        <charset val="128"/>
      </rPr>
      <t>h/日</t>
    </r>
    <phoneticPr fontId="3"/>
  </si>
  <si>
    <r>
      <rPr>
        <i/>
        <sz val="10"/>
        <rFont val="Century"/>
        <family val="1"/>
      </rPr>
      <t>h</t>
    </r>
    <r>
      <rPr>
        <vertAlign val="subscript"/>
        <sz val="10"/>
        <rFont val="Century"/>
        <family val="1"/>
      </rPr>
      <t xml:space="preserve">c </t>
    </r>
    <r>
      <rPr>
        <sz val="10"/>
        <rFont val="ＭＳ Ｐゴシック"/>
        <family val="3"/>
        <charset val="128"/>
      </rPr>
      <t>: 調理時間[h/日] 　標準値は</t>
    </r>
    <r>
      <rPr>
        <sz val="10"/>
        <rFont val="Century"/>
        <family val="1"/>
      </rPr>
      <t>3.5</t>
    </r>
    <r>
      <rPr>
        <sz val="10"/>
        <rFont val="ＭＳ Ｐゴシック"/>
        <family val="3"/>
        <charset val="128"/>
      </rPr>
      <t>h/日</t>
    </r>
    <phoneticPr fontId="3"/>
  </si>
  <si>
    <r>
      <rPr>
        <sz val="10"/>
        <rFont val="Century"/>
        <family val="1"/>
      </rPr>
      <t>2</t>
    </r>
    <r>
      <rPr>
        <sz val="10"/>
        <rFont val="ＭＳ Ｐゴシック"/>
        <family val="3"/>
        <charset val="128"/>
      </rPr>
      <t xml:space="preserve"> 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</si>
  <si>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</si>
  <si>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t>　温度設定を</t>
    </r>
    <r>
      <rPr>
        <sz val="10"/>
        <rFont val="Century"/>
        <family val="1"/>
      </rPr>
      <t xml:space="preserve">190 </t>
    </r>
    <r>
      <rPr>
        <sz val="10"/>
        <rFont val="ＭＳ Ｐゴシック"/>
        <family val="3"/>
        <charset val="128"/>
      </rPr>
      <t>℃以上にして加熱する。熱交換器は、油面全域に拡がり、油槽内の加熱部直上から油面までの間に、完全に沈める。熱交換器を油槽内に沈める際には、水を流しながら行うこと。水量を調節して油温</t>
    </r>
    <r>
      <rPr>
        <i/>
        <sz val="10"/>
        <rFont val="Symbol"/>
        <family val="1"/>
        <charset val="2"/>
      </rPr>
      <t>q</t>
    </r>
    <r>
      <rPr>
        <vertAlign val="subscript"/>
        <sz val="10"/>
        <rFont val="Century"/>
        <family val="1"/>
      </rPr>
      <t>c</t>
    </r>
    <r>
      <rPr>
        <vertAlign val="subscript"/>
        <sz val="11"/>
        <rFont val="ＭＳ Ｐゴシック"/>
        <family val="3"/>
        <charset val="128"/>
      </rPr>
      <t xml:space="preserve"> </t>
    </r>
    <r>
      <rPr>
        <sz val="10"/>
        <rFont val="ＭＳ Ｐゴシック"/>
        <family val="3"/>
        <charset val="128"/>
      </rPr>
      <t>[℃] が</t>
    </r>
    <r>
      <rPr>
        <sz val="10"/>
        <rFont val="Century"/>
        <family val="1"/>
      </rPr>
      <t>1</t>
    </r>
    <r>
      <rPr>
        <sz val="10"/>
        <rFont val="ＭＳ Ｐゴシック"/>
        <family val="3"/>
        <charset val="128"/>
      </rPr>
      <t>時間以上安定したら(油温</t>
    </r>
    <r>
      <rPr>
        <i/>
        <sz val="10"/>
        <rFont val="Symbol"/>
        <family val="1"/>
        <charset val="2"/>
      </rPr>
      <t>q</t>
    </r>
    <r>
      <rPr>
        <vertAlign val="subscript"/>
        <sz val="10"/>
        <rFont val="Century"/>
        <family val="1"/>
      </rPr>
      <t xml:space="preserve">c </t>
    </r>
    <r>
      <rPr>
        <sz val="10"/>
        <rFont val="ＭＳ Ｐゴシック"/>
        <family val="3"/>
        <charset val="128"/>
      </rPr>
      <t>は</t>
    </r>
    <r>
      <rPr>
        <sz val="10"/>
        <rFont val="Century"/>
        <family val="1"/>
      </rPr>
      <t xml:space="preserve">150 </t>
    </r>
    <r>
      <rPr>
        <sz val="10"/>
        <rFont val="ＭＳ Ｐゴシック"/>
        <family val="3"/>
        <charset val="128"/>
      </rPr>
      <t>℃以上かつ</t>
    </r>
    <r>
      <rPr>
        <sz val="10"/>
        <rFont val="Century"/>
        <family val="1"/>
      </rPr>
      <t xml:space="preserve">185 </t>
    </r>
    <r>
      <rPr>
        <sz val="10"/>
        <rFont val="ＭＳ Ｐゴシック"/>
        <family val="3"/>
        <charset val="128"/>
      </rPr>
      <t>℃以下で安定することが望ましい。</t>
    </r>
    <r>
      <rPr>
        <sz val="10"/>
        <rFont val="Century"/>
        <family val="1"/>
      </rPr>
      <t>)</t>
    </r>
    <r>
      <rPr>
        <sz val="10"/>
        <rFont val="ＭＳ Ｐゴシック"/>
        <family val="3"/>
        <charset val="128"/>
      </rPr>
      <t>、熱交換器を通過した水量</t>
    </r>
    <r>
      <rPr>
        <i/>
        <sz val="10"/>
        <rFont val="Century"/>
        <family val="1"/>
      </rPr>
      <t>M</t>
    </r>
    <r>
      <rPr>
        <vertAlign val="subscript"/>
        <sz val="10"/>
        <rFont val="Century"/>
        <family val="1"/>
      </rPr>
      <t xml:space="preserve">w </t>
    </r>
    <r>
      <rPr>
        <sz val="10"/>
        <rFont val="Century"/>
        <family val="1"/>
      </rPr>
      <t>[kg]</t>
    </r>
    <r>
      <rPr>
        <sz val="10"/>
        <rFont val="ＭＳ Ｐゴシック"/>
        <family val="3"/>
        <charset val="128"/>
      </rPr>
      <t>、ならびに、水量測定中の熱交換器の入口水温</t>
    </r>
    <r>
      <rPr>
        <i/>
        <sz val="10"/>
        <rFont val="Symbol"/>
        <family val="1"/>
        <charset val="2"/>
      </rPr>
      <t>q</t>
    </r>
    <r>
      <rPr>
        <vertAlign val="subscript"/>
        <sz val="10"/>
        <rFont val="Century"/>
        <family val="1"/>
      </rPr>
      <t xml:space="preserve">wi </t>
    </r>
    <r>
      <rPr>
        <sz val="10"/>
        <rFont val="ＭＳ Ｐゴシック"/>
        <family val="3"/>
        <charset val="128"/>
      </rPr>
      <t>[℃]、出口水温</t>
    </r>
    <r>
      <rPr>
        <i/>
        <sz val="10"/>
        <rFont val="Symbol"/>
        <family val="1"/>
        <charset val="2"/>
      </rPr>
      <t>q</t>
    </r>
    <r>
      <rPr>
        <vertAlign val="subscript"/>
        <sz val="10"/>
        <rFont val="Century"/>
        <family val="1"/>
      </rPr>
      <t>wo</t>
    </r>
    <r>
      <rPr>
        <sz val="10"/>
        <rFont val="ＭＳ Ｐゴシック"/>
        <family val="3"/>
        <charset val="128"/>
      </rPr>
      <t xml:space="preserve"> [℃] および消費電力量</t>
    </r>
    <r>
      <rPr>
        <i/>
        <sz val="10"/>
        <rFont val="Century"/>
        <family val="1"/>
      </rPr>
      <t>P</t>
    </r>
    <r>
      <rPr>
        <vertAlign val="subscript"/>
        <sz val="10"/>
        <rFont val="Century"/>
        <family val="1"/>
      </rPr>
      <t>w</t>
    </r>
    <r>
      <rPr>
        <sz val="10"/>
        <rFont val="Century"/>
        <family val="1"/>
      </rPr>
      <t xml:space="preserve"> [kWh] </t>
    </r>
    <r>
      <rPr>
        <sz val="10"/>
        <rFont val="ＭＳ Ｐゴシック"/>
        <family val="3"/>
        <charset val="128"/>
      </rPr>
      <t>を測定する。定常負荷時熱効率</t>
    </r>
    <r>
      <rPr>
        <i/>
        <sz val="10"/>
        <rFont val="Symbol"/>
        <family val="1"/>
        <charset val="2"/>
      </rPr>
      <t>h</t>
    </r>
    <r>
      <rPr>
        <vertAlign val="subscript"/>
        <sz val="10"/>
        <rFont val="Century"/>
        <family val="1"/>
      </rPr>
      <t>o</t>
    </r>
    <r>
      <rPr>
        <sz val="10"/>
        <rFont val="ＭＳ Ｐゴシック"/>
        <family val="3"/>
        <charset val="128"/>
      </rPr>
      <t xml:space="preserve"> [%]は、通水した熱交換器の交換熱量を出力とする熱効率であり、次式 で計算する。</t>
    </r>
    <rPh sb="237" eb="239">
      <t>テイジョウ</t>
    </rPh>
    <phoneticPr fontId="3"/>
  </si>
  <si>
    <r>
      <t>　試験機器を重量計にのせ、定格油量</t>
    </r>
    <r>
      <rPr>
        <sz val="10"/>
        <rFont val="ＭＳ Ｐゴシック"/>
        <family val="3"/>
        <charset val="128"/>
      </rPr>
      <t>に相当する水を入れ、温度設定を</t>
    </r>
    <r>
      <rPr>
        <sz val="10"/>
        <rFont val="Century"/>
        <family val="1"/>
      </rPr>
      <t xml:space="preserve">110 </t>
    </r>
    <r>
      <rPr>
        <sz val="10"/>
        <rFont val="ＭＳ Ｐゴシック"/>
        <family val="3"/>
        <charset val="128"/>
      </rPr>
      <t>℃以上にして加熱する。沸騰し</t>
    </r>
    <r>
      <rPr>
        <sz val="10"/>
        <rFont val="Century"/>
        <family val="1"/>
      </rPr>
      <t>(</t>
    </r>
    <r>
      <rPr>
        <sz val="10"/>
        <rFont val="ＭＳ Ｐゴシック"/>
        <family val="3"/>
        <charset val="128"/>
      </rPr>
      <t>沸騰時に水が飛び散らないようにする。</t>
    </r>
    <r>
      <rPr>
        <sz val="10"/>
        <rFont val="Century"/>
        <family val="1"/>
      </rPr>
      <t>)</t>
    </r>
    <r>
      <rPr>
        <sz val="10"/>
        <rFont val="ＭＳ Ｐゴシック"/>
        <family val="3"/>
        <charset val="128"/>
      </rPr>
      <t>、蒸発量が安定したのち、</t>
    </r>
    <r>
      <rPr>
        <sz val="10"/>
        <rFont val="Century"/>
        <family val="1"/>
      </rPr>
      <t>15</t>
    </r>
    <r>
      <rPr>
        <sz val="10"/>
        <rFont val="ＭＳ Ｐゴシック"/>
        <family val="3"/>
        <charset val="128"/>
      </rPr>
      <t>分以上の間の蒸発量</t>
    </r>
    <r>
      <rPr>
        <i/>
        <sz val="10"/>
        <rFont val="Century"/>
        <family val="1"/>
      </rPr>
      <t>M</t>
    </r>
    <r>
      <rPr>
        <vertAlign val="subscript"/>
        <sz val="10"/>
        <rFont val="Century"/>
        <family val="1"/>
      </rPr>
      <t>b</t>
    </r>
    <r>
      <rPr>
        <sz val="10"/>
        <rFont val="Century"/>
        <family val="1"/>
      </rPr>
      <t xml:space="preserve"> [kg] </t>
    </r>
    <r>
      <rPr>
        <sz val="10"/>
        <rFont val="ＭＳ Ｐゴシック"/>
        <family val="3"/>
        <charset val="128"/>
      </rPr>
      <t>および消費電力量</t>
    </r>
    <r>
      <rPr>
        <i/>
        <sz val="10"/>
        <rFont val="Century"/>
        <family val="1"/>
      </rPr>
      <t>P</t>
    </r>
    <r>
      <rPr>
        <vertAlign val="subscript"/>
        <sz val="10"/>
        <rFont val="Century"/>
        <family val="1"/>
      </rPr>
      <t>b</t>
    </r>
    <r>
      <rPr>
        <sz val="10"/>
        <rFont val="Century"/>
        <family val="1"/>
      </rPr>
      <t xml:space="preserve"> [kWh] </t>
    </r>
    <r>
      <rPr>
        <sz val="10"/>
        <rFont val="ＭＳ Ｐゴシック"/>
        <family val="3"/>
        <charset val="128"/>
      </rPr>
      <t>を測定する。
　沸騰時熱効率</t>
    </r>
    <r>
      <rPr>
        <i/>
        <sz val="10"/>
        <rFont val="Symbol"/>
        <family val="1"/>
        <charset val="2"/>
      </rPr>
      <t>h</t>
    </r>
    <r>
      <rPr>
        <vertAlign val="subscript"/>
        <sz val="10"/>
        <rFont val="Century"/>
        <family val="1"/>
      </rPr>
      <t>b</t>
    </r>
    <r>
      <rPr>
        <sz val="10"/>
        <rFont val="ＭＳ Ｐゴシック"/>
        <family val="3"/>
        <charset val="128"/>
      </rPr>
      <t xml:space="preserve"> [%] は、次式で計算する。</t>
    </r>
    <phoneticPr fontId="3"/>
  </si>
  <si>
    <r>
      <rPr>
        <i/>
        <sz val="10"/>
        <rFont val="Cambria"/>
        <family val="1"/>
      </rPr>
      <t>Q</t>
    </r>
    <r>
      <rPr>
        <vertAlign val="subscript"/>
        <sz val="10"/>
        <rFont val="Century"/>
        <family val="1"/>
      </rPr>
      <t xml:space="preserve">c </t>
    </r>
    <r>
      <rPr>
        <sz val="10"/>
        <rFont val="ＭＳ Ｐゴシック"/>
        <family val="3"/>
        <charset val="128"/>
      </rPr>
      <t>: 調理時消費電力量[kWh/h]</t>
    </r>
    <phoneticPr fontId="3"/>
  </si>
  <si>
    <r>
      <rPr>
        <i/>
        <sz val="10"/>
        <rFont val="Cambria"/>
        <family val="1"/>
      </rPr>
      <t>Q</t>
    </r>
    <r>
      <rPr>
        <vertAlign val="subscript"/>
        <sz val="10"/>
        <rFont val="Century"/>
        <family val="1"/>
      </rPr>
      <t xml:space="preserve">i </t>
    </r>
    <r>
      <rPr>
        <sz val="10"/>
        <rFont val="ＭＳ Ｐゴシック"/>
        <family val="3"/>
        <charset val="128"/>
      </rPr>
      <t>: 待機時消費電力量[kWh/h]</t>
    </r>
    <phoneticPr fontId="3"/>
  </si>
  <si>
    <t>業務用厨房熱機器等性能測定結果　【電気機器】</t>
    <rPh sb="0" eb="3">
      <t>ギョウムヨウ</t>
    </rPh>
    <rPh sb="3" eb="5">
      <t>チュウボウ</t>
    </rPh>
    <rPh sb="5" eb="6">
      <t>ネツ</t>
    </rPh>
    <rPh sb="6" eb="8">
      <t>キキ</t>
    </rPh>
    <rPh sb="8" eb="9">
      <t>トウ</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</si>
  <si>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</si>
  <si>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</si>
  <si>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rPr>
        <sz val="10"/>
        <rFont val="ＭＳ Ｐゴシック"/>
        <family val="3"/>
        <charset val="128"/>
      </rPr>
      <t>　調理品目をコロッケとし、</t>
    </r>
    <r>
      <rPr>
        <sz val="10"/>
        <rFont val="Century"/>
        <family val="1"/>
      </rPr>
      <t>60g/</t>
    </r>
    <r>
      <rPr>
        <sz val="10"/>
        <rFont val="ＭＳ Ｐゴシック"/>
        <family val="3"/>
        <charset val="128"/>
      </rPr>
      <t>個の小判形の冷凍コロッケを食材とする。温度設定を</t>
    </r>
    <r>
      <rPr>
        <sz val="10"/>
        <rFont val="Century"/>
        <family val="1"/>
      </rPr>
      <t xml:space="preserve">180 </t>
    </r>
    <r>
      <rPr>
        <sz val="10"/>
        <rFont val="ＭＳ Ｐゴシック"/>
        <family val="3"/>
        <charset val="128"/>
      </rPr>
      <t>℃にして加熱を始め、油温が</t>
    </r>
    <r>
      <rPr>
        <sz val="10"/>
        <rFont val="Century"/>
        <family val="1"/>
      </rPr>
      <t xml:space="preserve">177 </t>
    </r>
    <r>
      <rPr>
        <sz val="10"/>
        <rFont val="ＭＳ Ｐゴシック"/>
        <family val="3"/>
        <charset val="128"/>
      </rPr>
      <t>℃以上の状態で最大調理量</t>
    </r>
    <r>
      <rPr>
        <i/>
        <sz val="10"/>
        <rFont val="Century"/>
        <family val="1"/>
      </rPr>
      <t>V</t>
    </r>
    <r>
      <rPr>
        <vertAlign val="subscript"/>
        <sz val="10"/>
        <rFont val="Century"/>
        <family val="1"/>
      </rPr>
      <t>m</t>
    </r>
    <r>
      <rPr>
        <sz val="10"/>
        <rFont val="Century"/>
        <family val="1"/>
      </rPr>
      <t xml:space="preserve"> [</t>
    </r>
    <r>
      <rPr>
        <sz val="10"/>
        <rFont val="ＭＳ Ｐゴシック"/>
        <family val="3"/>
        <charset val="128"/>
      </rPr>
      <t>個</t>
    </r>
    <r>
      <rPr>
        <sz val="10"/>
        <rFont val="Century"/>
        <family val="1"/>
      </rPr>
      <t>/</t>
    </r>
    <r>
      <rPr>
        <sz val="10"/>
        <rFont val="ＭＳ Ｐゴシック"/>
        <family val="3"/>
        <charset val="128"/>
      </rPr>
      <t>回</t>
    </r>
    <r>
      <rPr>
        <sz val="10"/>
        <rFont val="Century"/>
        <family val="1"/>
      </rPr>
      <t>]</t>
    </r>
    <r>
      <rPr>
        <sz val="10"/>
        <rFont val="ＭＳ Ｐゴシック"/>
        <family val="3"/>
        <charset val="128"/>
      </rPr>
      <t>の食材の投入を始める。揚げ時間の後、すべての食材を取り出し、油温が</t>
    </r>
    <r>
      <rPr>
        <sz val="10"/>
        <rFont val="Century"/>
        <family val="1"/>
      </rPr>
      <t xml:space="preserve">177 </t>
    </r>
    <r>
      <rPr>
        <sz val="10"/>
        <rFont val="ＭＳ Ｐゴシック"/>
        <family val="3"/>
        <charset val="128"/>
      </rPr>
      <t>℃以上に復帰したことがあることを確認し、次の回の食材の投入を始める。これを連続して</t>
    </r>
    <r>
      <rPr>
        <sz val="10"/>
        <rFont val="Century"/>
        <family val="1"/>
      </rPr>
      <t xml:space="preserve">4 </t>
    </r>
    <r>
      <rPr>
        <sz val="10"/>
        <rFont val="ＭＳ Ｐゴシック"/>
        <family val="3"/>
        <charset val="128"/>
      </rPr>
      <t>回調理する。
　最大調理量</t>
    </r>
    <r>
      <rPr>
        <i/>
        <sz val="10"/>
        <rFont val="Century"/>
        <family val="1"/>
      </rPr>
      <t>V</t>
    </r>
    <r>
      <rPr>
        <vertAlign val="subscript"/>
        <sz val="10"/>
        <rFont val="Century"/>
        <family val="1"/>
      </rPr>
      <t>m</t>
    </r>
    <r>
      <rPr>
        <vertAlign val="subscript"/>
        <sz val="11"/>
        <rFont val="Century"/>
        <family val="1"/>
      </rPr>
      <t xml:space="preserve"> </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は、油面全域に拡がる個数とする。揚げ時間は、食材が浮き上がってしばらくした時間を目安とし、食材の取り出し後、</t>
    </r>
    <r>
      <rPr>
        <sz val="10"/>
        <rFont val="Century"/>
        <family val="1"/>
      </rPr>
      <t>3</t>
    </r>
    <r>
      <rPr>
        <sz val="10"/>
        <rFont val="ＭＳ Ｐゴシック"/>
        <family val="3"/>
        <charset val="128"/>
      </rPr>
      <t>分以内に測定した食材の芯温が</t>
    </r>
    <r>
      <rPr>
        <sz val="10"/>
        <rFont val="Century"/>
        <family val="1"/>
      </rPr>
      <t xml:space="preserve">80 </t>
    </r>
    <r>
      <rPr>
        <sz val="10"/>
        <rFont val="ＭＳ Ｐゴシック"/>
        <family val="3"/>
        <charset val="128"/>
      </rPr>
      <t>℃以上であることを予備試験で確認し、事前に決定する。調理に要した時間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は、食材の投入開始から、次の回の食材の投入開始までの時間とする。調理に要した時間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および消費電力量</t>
    </r>
    <r>
      <rPr>
        <i/>
        <sz val="10"/>
        <rFont val="Century"/>
        <family val="1"/>
      </rPr>
      <t>P</t>
    </r>
    <r>
      <rPr>
        <vertAlign val="subscript"/>
        <sz val="10"/>
        <rFont val="Century"/>
        <family val="1"/>
      </rPr>
      <t xml:space="preserve">c </t>
    </r>
    <r>
      <rPr>
        <sz val="10"/>
        <rFont val="Century"/>
        <family val="1"/>
      </rPr>
      <t>[kWh/</t>
    </r>
    <r>
      <rPr>
        <sz val="10"/>
        <rFont val="ＭＳ Ｐゴシック"/>
        <family val="3"/>
        <charset val="128"/>
      </rPr>
      <t>回</t>
    </r>
    <r>
      <rPr>
        <sz val="10"/>
        <rFont val="Century"/>
        <family val="1"/>
      </rPr>
      <t xml:space="preserve">] </t>
    </r>
    <r>
      <rPr>
        <sz val="10"/>
        <rFont val="ＭＳ Ｐゴシック"/>
        <family val="3"/>
        <charset val="128"/>
      </rPr>
      <t>は、</t>
    </r>
    <r>
      <rPr>
        <sz val="10"/>
        <rFont val="Century"/>
        <family val="1"/>
      </rPr>
      <t xml:space="preserve">2 </t>
    </r>
    <r>
      <rPr>
        <sz val="10"/>
        <rFont val="ＭＳ Ｐゴシック"/>
        <family val="3"/>
        <charset val="128"/>
      </rPr>
      <t>回目の食材の投入開始から、</t>
    </r>
    <r>
      <rPr>
        <sz val="10"/>
        <rFont val="Century"/>
        <family val="1"/>
      </rPr>
      <t xml:space="preserve">5 </t>
    </r>
    <r>
      <rPr>
        <sz val="10"/>
        <rFont val="ＭＳ Ｐゴシック"/>
        <family val="3"/>
        <charset val="128"/>
      </rPr>
      <t>回目の食材の投入開始直前までの平均値とする。
　連続調理能力</t>
    </r>
    <r>
      <rPr>
        <i/>
        <sz val="10"/>
        <rFont val="Century"/>
        <family val="1"/>
      </rPr>
      <t>V</t>
    </r>
    <r>
      <rPr>
        <vertAlign val="subscript"/>
        <sz val="10"/>
        <rFont val="Century"/>
        <family val="1"/>
      </rPr>
      <t>c</t>
    </r>
    <r>
      <rPr>
        <sz val="10"/>
        <rFont val="Century"/>
        <family val="1"/>
      </rPr>
      <t xml:space="preserve"> [</t>
    </r>
    <r>
      <rPr>
        <sz val="10"/>
        <rFont val="ＭＳ Ｐゴシック"/>
        <family val="3"/>
        <charset val="128"/>
      </rPr>
      <t>個</t>
    </r>
    <r>
      <rPr>
        <sz val="10"/>
        <rFont val="Century"/>
        <family val="1"/>
      </rPr>
      <t xml:space="preserve">/h] </t>
    </r>
    <r>
      <rPr>
        <sz val="10"/>
        <rFont val="ＭＳ Ｐゴシック"/>
        <family val="3"/>
        <charset val="128"/>
      </rPr>
      <t>は、次式で計算する。</t>
    </r>
    <rPh sb="89" eb="90">
      <t>ハジ</t>
    </rPh>
    <rPh sb="383" eb="385">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</si>
</sst>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_ "/>
    <numFmt numFmtId="177" formatCode="0.000_);[Red]\(0.000\)"/>
    <numFmt numFmtId="178" formatCode="0.000_ "/>
    <numFmt numFmtId="179" formatCode="0.0_ "/>
    <numFmt numFmtId="180" formatCode="0_ "/>
    <numFmt numFmtId="181" formatCode="0_);[Red]\(0\)"/>
    <numFmt numFmtId="182" formatCode="yyyy&quot;年&quot;m&quot;月&quot;d&quot;日&quot;;@"/>
    <numFmt numFmtId="183" formatCode="yyyy/m/d;@"/>
    <numFmt numFmtId="184" formatCode="0.0"/>
    <numFmt numFmtId="185" formatCode="0.00_);[Red]\(0.00\)"/>
    <numFmt numFmtId="186" formatCode="0.0%"/>
    <numFmt numFmtId="187" formatCode="0.0_);[Red]\(0.0\)"/>
    <numFmt numFmtId="188" formatCode="&quot;調理時間&quot;General&quot;h&quot;"/>
    <numFmt numFmtId="189" formatCode="\+#.0;\-#.0;0"/>
    <numFmt numFmtId="190" formatCode="\+#&quot;%&quot;;\-#&quot;%&quot;;0"/>
    <numFmt numFmtId="191" formatCode="\+#&quot;％、&quot;;\-#&quot;％、&quot;;0"/>
    <numFmt numFmtId="192" formatCode="\+#&quot;％&quot;;\-#&quot;％&quot;;0"/>
    <numFmt numFmtId="193" formatCode="\+#&quot;%､&quot;;\-#&quot;%&quot;;0"/>
    <numFmt numFmtId="194" formatCode="&quot;＝&quot;\+#&quot;％、&quot;;\-#&quot;％、&quot;;0"/>
  </numFmts>
  <fonts count="6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i/>
      <sz val="14"/>
      <name val="Symbol"/>
      <family val="1"/>
      <charset val="2"/>
    </font>
    <font>
      <sz val="10"/>
      <name val="Century"/>
      <family val="1"/>
    </font>
    <font>
      <i/>
      <sz val="10"/>
      <name val="Century"/>
      <family val="1"/>
    </font>
    <font>
      <i/>
      <sz val="10"/>
      <name val="ＭＳ Ｐゴシック"/>
      <family val="3"/>
      <charset val="128"/>
    </font>
    <font>
      <sz val="14"/>
      <name val="Times New Roman"/>
      <family val="1"/>
    </font>
    <font>
      <sz val="9"/>
      <name val="ＭＳ Ｐゴシック"/>
      <family val="3"/>
      <charset val="128"/>
    </font>
    <font>
      <i/>
      <sz val="16"/>
      <name val="Times New Roman"/>
      <family val="1"/>
    </font>
    <font>
      <vertAlign val="subscript"/>
      <sz val="14"/>
      <name val="Century"/>
      <family val="1"/>
    </font>
    <font>
      <sz val="14"/>
      <name val="Century"/>
      <family val="1"/>
    </font>
    <font>
      <vertAlign val="subscript"/>
      <sz val="10"/>
      <name val="Century"/>
      <family val="1"/>
    </font>
    <font>
      <sz val="11"/>
      <name val="ＭＳ 明朝"/>
      <family val="1"/>
      <charset val="128"/>
    </font>
    <font>
      <sz val="10"/>
      <name val="ＭＳ ゴシック"/>
      <family val="3"/>
      <charset val="128"/>
    </font>
    <font>
      <sz val="12"/>
      <name val="ＭＳ ゴシック"/>
      <family val="3"/>
      <charset val="128"/>
    </font>
    <font>
      <sz val="11"/>
      <name val="ＭＳ ゴシック"/>
      <family val="3"/>
      <charset val="128"/>
    </font>
    <font>
      <i/>
      <sz val="10"/>
      <name val="ＭＳ ゴシック"/>
      <family val="3"/>
      <charset val="128"/>
    </font>
    <font>
      <i/>
      <sz val="11"/>
      <name val="Symbol"/>
      <family val="1"/>
      <charset val="2"/>
    </font>
    <font>
      <vertAlign val="subscript"/>
      <sz val="11"/>
      <name val="Century"/>
      <family val="1"/>
    </font>
    <font>
      <i/>
      <sz val="11"/>
      <name val="Century"/>
      <family val="1"/>
    </font>
    <font>
      <sz val="11"/>
      <name val="Century"/>
      <family val="1"/>
    </font>
    <font>
      <vertAlign val="subscript"/>
      <sz val="11"/>
      <name val="ＭＳ Ｐゴシック"/>
      <family val="3"/>
      <charset val="128"/>
    </font>
    <font>
      <sz val="10"/>
      <name val="ＭＳ Ｐ明朝"/>
      <family val="1"/>
      <charset val="128"/>
    </font>
    <font>
      <sz val="10"/>
      <name val="Symbol"/>
      <family val="1"/>
      <charset val="2"/>
    </font>
    <font>
      <i/>
      <sz val="10"/>
      <name val="Symbol"/>
      <family val="1"/>
      <charset val="2"/>
    </font>
    <font>
      <vertAlign val="subscript"/>
      <sz val="11"/>
      <name val="Monotype Corsiva"/>
      <family val="4"/>
    </font>
    <font>
      <i/>
      <sz val="10"/>
      <name val="Monotype Corsiva"/>
      <family val="4"/>
    </font>
    <font>
      <sz val="7"/>
      <name val="ＭＳ Ｐゴシック"/>
      <family val="3"/>
      <charset val="128"/>
    </font>
    <font>
      <vertAlign val="subscript"/>
      <sz val="10"/>
      <name val="ＭＳ Ｐゴシック"/>
      <family val="3"/>
      <charset val="128"/>
    </font>
    <font>
      <i/>
      <sz val="12"/>
      <name val="Century"/>
      <family val="1"/>
    </font>
    <font>
      <vertAlign val="subscript"/>
      <sz val="12"/>
      <name val="Century"/>
      <family val="1"/>
    </font>
    <font>
      <sz val="9"/>
      <color indexed="10"/>
      <name val="ＭＳ Ｐゴシック"/>
      <family val="3"/>
      <charset val="128"/>
    </font>
    <font>
      <sz val="11"/>
      <color rgb="FFFF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2"/>
      <name val="ＭＳ Ｐゴシック"/>
      <family val="3"/>
      <charset val="128"/>
      <scheme val="minor"/>
    </font>
    <font>
      <sz val="8"/>
      <name val="ＭＳ Ｐゴシック"/>
      <family val="3"/>
      <charset val="128"/>
      <scheme val="minor"/>
    </font>
    <font>
      <i/>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b/>
      <sz val="10"/>
      <name val="ＭＳ Ｐゴシック"/>
      <family val="3"/>
      <charset val="128"/>
      <scheme val="minor"/>
    </font>
    <font>
      <sz val="6"/>
      <name val="ＭＳ Ｐゴシック"/>
      <family val="3"/>
      <charset val="128"/>
      <scheme val="minor"/>
    </font>
    <font>
      <i/>
      <sz val="14"/>
      <name val="Cambria"/>
      <family val="1"/>
    </font>
    <font>
      <i/>
      <sz val="10"/>
      <name val="Cambria"/>
      <family val="1"/>
    </font>
    <font>
      <i/>
      <sz val="11"/>
      <name val="Cambria"/>
      <family val="1"/>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9D9D9"/>
        <bgColor indexed="64"/>
      </patternFill>
    </fill>
    <fill>
      <patternFill patternType="solid">
        <fgColor rgb="FF16365C"/>
        <bgColor indexed="64"/>
      </patternFill>
    </fill>
  </fills>
  <borders count="73">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640">
    <xf numFmtId="0" fontId="0" fillId="0" borderId="0" xfId="0">
      <alignment vertical="center"/>
    </xf>
    <xf numFmtId="0" fontId="0" fillId="2" borderId="1"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0" borderId="0" xfId="0" applyProtection="1">
      <alignment vertical="center"/>
      <protection locked="0"/>
    </xf>
    <xf numFmtId="0" fontId="0" fillId="2" borderId="3"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5"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protection locked="0"/>
    </xf>
    <xf numFmtId="0" fontId="0" fillId="2" borderId="3" xfId="0" applyFill="1" applyBorder="1" applyAlignment="1" applyProtection="1">
      <alignment vertical="center"/>
      <protection locked="0"/>
    </xf>
    <xf numFmtId="183" fontId="5" fillId="2" borderId="9" xfId="0" applyNumberFormat="1" applyFont="1" applyFill="1" applyBorder="1" applyAlignment="1" applyProtection="1">
      <alignment horizontal="right" vertical="center"/>
      <protection locked="0"/>
    </xf>
    <xf numFmtId="179" fontId="5" fillId="2" borderId="10" xfId="0" applyNumberFormat="1" applyFont="1" applyFill="1" applyBorder="1" applyAlignment="1" applyProtection="1">
      <alignment horizontal="center" vertical="center"/>
      <protection locked="0"/>
    </xf>
    <xf numFmtId="179" fontId="5" fillId="2" borderId="11" xfId="0" applyNumberFormat="1" applyFont="1" applyFill="1" applyBorder="1" applyAlignment="1" applyProtection="1">
      <alignment horizontal="center" vertical="center"/>
      <protection locked="0"/>
    </xf>
    <xf numFmtId="180" fontId="5" fillId="2" borderId="12" xfId="0" applyNumberFormat="1" applyFont="1" applyFill="1" applyBorder="1" applyAlignment="1" applyProtection="1">
      <alignment horizontal="center" vertical="center" shrinkToFit="1"/>
      <protection locked="0"/>
    </xf>
    <xf numFmtId="180" fontId="5" fillId="2" borderId="13" xfId="0" applyNumberFormat="1" applyFont="1" applyFill="1" applyBorder="1" applyAlignment="1" applyProtection="1">
      <alignment horizontal="center" vertical="center" shrinkToFit="1"/>
      <protection locked="0"/>
    </xf>
    <xf numFmtId="178" fontId="45" fillId="2" borderId="10" xfId="0" applyNumberFormat="1" applyFont="1" applyFill="1" applyBorder="1" applyProtection="1">
      <alignment vertical="center"/>
      <protection locked="0"/>
    </xf>
    <xf numFmtId="179" fontId="45" fillId="2" borderId="10" xfId="0" applyNumberFormat="1" applyFont="1" applyFill="1" applyBorder="1" applyProtection="1">
      <alignment vertical="center"/>
      <protection locked="0"/>
    </xf>
    <xf numFmtId="176" fontId="45" fillId="2" borderId="10" xfId="0" applyNumberFormat="1" applyFont="1" applyFill="1" applyBorder="1" applyProtection="1">
      <alignment vertical="center"/>
      <protection locked="0"/>
    </xf>
    <xf numFmtId="178" fontId="45" fillId="2" borderId="10" xfId="0" applyNumberFormat="1" applyFont="1" applyFill="1" applyBorder="1" applyAlignment="1" applyProtection="1">
      <alignment vertical="center"/>
      <protection locked="0"/>
    </xf>
    <xf numFmtId="179" fontId="5" fillId="2" borderId="14" xfId="0" applyNumberFormat="1" applyFont="1" applyFill="1" applyBorder="1" applyAlignment="1" applyProtection="1">
      <alignment horizontal="center" vertical="center"/>
      <protection locked="0"/>
    </xf>
    <xf numFmtId="180" fontId="5" fillId="2" borderId="15" xfId="0" applyNumberFormat="1" applyFont="1" applyFill="1" applyBorder="1" applyAlignment="1" applyProtection="1">
      <alignment horizontal="center" vertical="center" shrinkToFit="1"/>
      <protection locked="0"/>
    </xf>
    <xf numFmtId="180" fontId="5" fillId="2" borderId="16" xfId="0" applyNumberFormat="1" applyFont="1" applyFill="1" applyBorder="1" applyAlignment="1" applyProtection="1">
      <alignment vertical="center"/>
      <protection locked="0"/>
    </xf>
    <xf numFmtId="176" fontId="5" fillId="2" borderId="10" xfId="0" applyNumberFormat="1" applyFont="1" applyFill="1" applyBorder="1" applyAlignment="1" applyProtection="1">
      <alignment vertical="center"/>
      <protection locked="0"/>
    </xf>
    <xf numFmtId="178" fontId="5" fillId="2" borderId="10" xfId="0" applyNumberFormat="1" applyFont="1" applyFill="1" applyBorder="1" applyAlignment="1" applyProtection="1">
      <alignment vertical="center"/>
      <protection locked="0"/>
    </xf>
    <xf numFmtId="176" fontId="5" fillId="2" borderId="16" xfId="0" applyNumberFormat="1" applyFont="1" applyFill="1" applyBorder="1" applyAlignment="1" applyProtection="1">
      <alignment vertical="center"/>
      <protection locked="0"/>
    </xf>
    <xf numFmtId="182" fontId="5" fillId="2" borderId="17" xfId="0" applyNumberFormat="1" applyFont="1" applyFill="1" applyBorder="1" applyAlignment="1" applyProtection="1">
      <alignment vertical="center" shrinkToFit="1"/>
      <protection locked="0"/>
    </xf>
    <xf numFmtId="182" fontId="5" fillId="2" borderId="11" xfId="0" applyNumberFormat="1" applyFont="1" applyFill="1" applyBorder="1" applyAlignment="1" applyProtection="1">
      <alignment vertical="center" shrinkToFit="1"/>
      <protection locked="0"/>
    </xf>
    <xf numFmtId="177" fontId="5" fillId="2" borderId="10" xfId="0" applyNumberFormat="1" applyFont="1" applyFill="1" applyBorder="1" applyAlignment="1" applyProtection="1">
      <alignment horizontal="right" vertical="center"/>
      <protection locked="0"/>
    </xf>
    <xf numFmtId="185" fontId="5" fillId="2" borderId="10" xfId="0" applyNumberFormat="1" applyFont="1" applyFill="1" applyBorder="1" applyAlignment="1" applyProtection="1">
      <alignment horizontal="right" vertical="center"/>
      <protection locked="0"/>
    </xf>
    <xf numFmtId="179" fontId="5" fillId="2" borderId="10" xfId="0" applyNumberFormat="1" applyFont="1" applyFill="1" applyBorder="1" applyAlignment="1" applyProtection="1">
      <alignment horizontal="right" vertical="center"/>
      <protection locked="0"/>
    </xf>
    <xf numFmtId="187" fontId="5" fillId="0" borderId="0" xfId="0" applyNumberFormat="1" applyFont="1" applyFill="1" applyBorder="1" applyAlignment="1" applyProtection="1">
      <alignment horizontal="right" vertical="center"/>
      <protection locked="0"/>
    </xf>
    <xf numFmtId="180" fontId="5" fillId="0"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protection locked="0"/>
    </xf>
    <xf numFmtId="0" fontId="17" fillId="0" borderId="0" xfId="0" applyFont="1" applyBorder="1" applyAlignment="1" applyProtection="1">
      <alignment horizontal="right" vertical="center"/>
    </xf>
    <xf numFmtId="0" fontId="28" fillId="0" borderId="0" xfId="0" applyFont="1" applyBorder="1" applyAlignment="1" applyProtection="1">
      <alignment horizontal="right" vertical="center"/>
    </xf>
    <xf numFmtId="0" fontId="16" fillId="0" borderId="0" xfId="0" applyFont="1" applyBorder="1" applyAlignment="1" applyProtection="1">
      <alignment horizontal="right" vertical="center"/>
    </xf>
    <xf numFmtId="0" fontId="0" fillId="0" borderId="0" xfId="0" applyProtection="1">
      <alignment vertical="center"/>
    </xf>
    <xf numFmtId="0" fontId="5" fillId="0" borderId="18" xfId="0" applyFont="1" applyBorder="1" applyAlignment="1" applyProtection="1">
      <alignment horizontal="center" vertical="center" shrinkToFit="1"/>
    </xf>
    <xf numFmtId="0" fontId="19" fillId="0" borderId="10"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0" fillId="0" borderId="0" xfId="0" applyBorder="1" applyProtection="1">
      <alignment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20" fillId="0" borderId="0" xfId="0" applyFont="1" applyProtection="1">
      <alignment vertical="center"/>
    </xf>
    <xf numFmtId="0" fontId="1" fillId="0" borderId="0" xfId="0" applyFont="1" applyProtection="1">
      <alignment vertical="center"/>
    </xf>
    <xf numFmtId="180" fontId="7" fillId="0" borderId="10" xfId="0" applyNumberFormat="1" applyFont="1" applyBorder="1" applyAlignment="1" applyProtection="1">
      <alignment horizontal="center" vertical="center"/>
    </xf>
    <xf numFmtId="178" fontId="7" fillId="0" borderId="22" xfId="0" applyNumberFormat="1" applyFont="1" applyBorder="1" applyAlignment="1" applyProtection="1">
      <alignment horizontal="center" vertical="center"/>
    </xf>
    <xf numFmtId="178" fontId="7" fillId="0" borderId="10" xfId="0" applyNumberFormat="1" applyFont="1" applyBorder="1" applyAlignment="1" applyProtection="1">
      <alignment horizontal="center" vertical="center"/>
    </xf>
    <xf numFmtId="0" fontId="0" fillId="0" borderId="0" xfId="0" applyAlignment="1" applyProtection="1">
      <alignment vertical="center" shrinkToFit="1"/>
    </xf>
    <xf numFmtId="0" fontId="5" fillId="0" borderId="0" xfId="0" applyFont="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0" fillId="3" borderId="0" xfId="0" applyFill="1" applyBorder="1" applyAlignment="1" applyProtection="1">
      <alignment vertical="center"/>
    </xf>
    <xf numFmtId="0" fontId="5" fillId="0" borderId="0" xfId="0" applyFont="1" applyProtection="1">
      <alignment vertical="center"/>
    </xf>
    <xf numFmtId="0" fontId="5" fillId="0" borderId="23" xfId="0" applyFont="1" applyBorder="1" applyAlignment="1" applyProtection="1">
      <alignment horizontal="center" vertical="center" shrinkToFit="1"/>
    </xf>
    <xf numFmtId="0" fontId="5" fillId="0" borderId="24" xfId="0" applyFont="1" applyBorder="1" applyAlignment="1" applyProtection="1">
      <alignment horizontal="center" vertical="center"/>
    </xf>
    <xf numFmtId="0" fontId="46" fillId="0" borderId="25" xfId="0" applyFont="1" applyBorder="1" applyProtection="1">
      <alignment vertical="center"/>
    </xf>
    <xf numFmtId="0" fontId="47" fillId="0" borderId="0" xfId="0" applyFont="1" applyBorder="1" applyProtection="1">
      <alignment vertical="center"/>
    </xf>
    <xf numFmtId="0" fontId="45" fillId="0" borderId="25" xfId="0" applyFont="1" applyBorder="1" applyAlignment="1" applyProtection="1">
      <alignment vertical="center"/>
    </xf>
    <xf numFmtId="0" fontId="45" fillId="0" borderId="4" xfId="0" applyFont="1" applyBorder="1" applyAlignment="1" applyProtection="1">
      <alignment vertical="top" wrapText="1"/>
    </xf>
    <xf numFmtId="0" fontId="46" fillId="0" borderId="4" xfId="0" applyFont="1" applyBorder="1" applyProtection="1">
      <alignment vertical="center"/>
    </xf>
    <xf numFmtId="0" fontId="45" fillId="0" borderId="0" xfId="0" applyFont="1" applyProtection="1">
      <alignment vertical="center"/>
    </xf>
    <xf numFmtId="0" fontId="46" fillId="0" borderId="0" xfId="0" applyFont="1" applyProtection="1">
      <alignment vertical="center"/>
    </xf>
    <xf numFmtId="0" fontId="48"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27" fillId="0" borderId="25" xfId="0" applyFont="1" applyBorder="1" applyProtection="1">
      <alignment vertical="center"/>
    </xf>
    <xf numFmtId="0" fontId="49" fillId="0" borderId="0" xfId="0" applyFont="1" applyBorder="1" applyProtection="1">
      <alignment vertical="center"/>
    </xf>
    <xf numFmtId="0" fontId="49" fillId="0" borderId="4" xfId="0" applyFont="1" applyBorder="1" applyAlignment="1" applyProtection="1">
      <alignment vertical="center" shrinkToFit="1"/>
    </xf>
    <xf numFmtId="0" fontId="24" fillId="0" borderId="0" xfId="0" applyFont="1" applyProtection="1">
      <alignment vertical="center"/>
    </xf>
    <xf numFmtId="176" fontId="45" fillId="0" borderId="26" xfId="0" applyNumberFormat="1" applyFont="1" applyBorder="1" applyProtection="1">
      <alignment vertical="center"/>
    </xf>
    <xf numFmtId="0" fontId="49" fillId="0" borderId="0" xfId="0" applyFont="1" applyBorder="1" applyAlignment="1" applyProtection="1">
      <alignment vertical="center" shrinkToFit="1"/>
    </xf>
    <xf numFmtId="0" fontId="45" fillId="0" borderId="4" xfId="0" applyFont="1" applyBorder="1" applyAlignment="1" applyProtection="1">
      <alignment vertical="center" shrinkToFit="1"/>
    </xf>
    <xf numFmtId="0" fontId="45" fillId="0" borderId="6" xfId="0" applyFont="1" applyBorder="1" applyProtection="1">
      <alignment vertical="center"/>
    </xf>
    <xf numFmtId="0" fontId="25" fillId="0" borderId="0" xfId="0" applyFont="1" applyBorder="1" applyAlignment="1" applyProtection="1">
      <alignment horizontal="center" vertical="center"/>
    </xf>
    <xf numFmtId="179" fontId="45" fillId="0" borderId="1" xfId="0" applyNumberFormat="1" applyFont="1" applyBorder="1" applyAlignment="1" applyProtection="1">
      <alignment horizontal="center" vertical="center"/>
    </xf>
    <xf numFmtId="0" fontId="25" fillId="0" borderId="0" xfId="0" applyFont="1" applyBorder="1" applyProtection="1">
      <alignment vertical="center"/>
    </xf>
    <xf numFmtId="0" fontId="26" fillId="0" borderId="0" xfId="0" applyFont="1" applyBorder="1" applyAlignment="1" applyProtection="1">
      <alignment horizontal="right" vertical="center"/>
    </xf>
    <xf numFmtId="179" fontId="50" fillId="0" borderId="27" xfId="0" applyNumberFormat="1" applyFont="1" applyBorder="1" applyAlignment="1" applyProtection="1">
      <alignment horizontal="center" vertical="center"/>
    </xf>
    <xf numFmtId="0" fontId="49" fillId="0" borderId="0" xfId="0" applyFont="1" applyBorder="1" applyAlignment="1" applyProtection="1">
      <alignment horizontal="center" vertical="center"/>
    </xf>
    <xf numFmtId="0" fontId="45" fillId="0" borderId="0" xfId="0" applyFont="1" applyBorder="1" applyAlignment="1" applyProtection="1">
      <alignment horizontal="right" vertical="center"/>
    </xf>
    <xf numFmtId="186" fontId="45" fillId="0" borderId="27" xfId="1" applyNumberFormat="1" applyFont="1" applyBorder="1" applyAlignment="1" applyProtection="1">
      <alignment horizontal="right" vertical="center"/>
    </xf>
    <xf numFmtId="177" fontId="5" fillId="0" borderId="10" xfId="0" applyNumberFormat="1" applyFont="1" applyFill="1" applyBorder="1" applyProtection="1">
      <alignment vertical="center"/>
    </xf>
    <xf numFmtId="0" fontId="45" fillId="0" borderId="0" xfId="0" applyFont="1" applyBorder="1" applyAlignment="1" applyProtection="1">
      <alignment horizontal="left" vertical="center"/>
    </xf>
    <xf numFmtId="0" fontId="46" fillId="0" borderId="28" xfId="0" applyFont="1" applyBorder="1" applyProtection="1">
      <alignment vertical="center"/>
    </xf>
    <xf numFmtId="0" fontId="45" fillId="0" borderId="6" xfId="0" quotePrefix="1" applyFont="1" applyBorder="1" applyAlignment="1" applyProtection="1">
      <alignment horizontal="center" vertical="center"/>
    </xf>
    <xf numFmtId="0" fontId="45" fillId="0" borderId="7" xfId="0" applyFont="1" applyBorder="1" applyProtection="1">
      <alignment vertical="center"/>
    </xf>
    <xf numFmtId="0" fontId="45" fillId="0" borderId="25" xfId="0" applyFont="1" applyFill="1" applyBorder="1" applyAlignment="1" applyProtection="1">
      <alignment horizontal="center" vertical="center"/>
    </xf>
    <xf numFmtId="182" fontId="45" fillId="0" borderId="0" xfId="0" applyNumberFormat="1" applyFont="1" applyFill="1" applyBorder="1" applyAlignment="1" applyProtection="1">
      <alignment horizontal="center" vertical="center"/>
    </xf>
    <xf numFmtId="0" fontId="45" fillId="0" borderId="0"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9" fontId="46" fillId="0" borderId="0" xfId="0" applyNumberFormat="1" applyFont="1" applyFill="1" applyBorder="1" applyAlignment="1" applyProtection="1">
      <alignment horizontal="center" vertical="center"/>
    </xf>
    <xf numFmtId="0" fontId="46" fillId="0" borderId="4" xfId="0" applyFont="1" applyFill="1" applyBorder="1" applyAlignment="1" applyProtection="1">
      <alignment horizontal="center" vertical="center" shrinkToFit="1"/>
    </xf>
    <xf numFmtId="0" fontId="5"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180" fontId="45" fillId="0" borderId="26" xfId="0" applyNumberFormat="1" applyFont="1" applyFill="1" applyBorder="1" applyProtection="1">
      <alignment vertical="center"/>
    </xf>
    <xf numFmtId="0" fontId="46" fillId="0" borderId="0" xfId="0" applyFont="1" applyAlignment="1" applyProtection="1">
      <alignment horizontal="right" vertical="center"/>
    </xf>
    <xf numFmtId="0" fontId="45" fillId="0" borderId="6" xfId="0" applyFont="1" applyBorder="1" applyAlignment="1" applyProtection="1">
      <alignment horizontal="center" vertical="center"/>
    </xf>
    <xf numFmtId="179" fontId="45" fillId="0" borderId="6" xfId="0" applyNumberFormat="1" applyFont="1" applyBorder="1" applyAlignment="1" applyProtection="1">
      <alignment horizontal="center" vertical="center"/>
    </xf>
    <xf numFmtId="0" fontId="25" fillId="0" borderId="0" xfId="0" applyFont="1" applyBorder="1" applyAlignment="1" applyProtection="1">
      <alignment horizontal="right" vertical="center"/>
    </xf>
    <xf numFmtId="186" fontId="45" fillId="0" borderId="27" xfId="0" applyNumberFormat="1" applyFont="1" applyBorder="1" applyAlignment="1" applyProtection="1">
      <alignment horizontal="right" vertical="center"/>
    </xf>
    <xf numFmtId="0" fontId="45" fillId="3" borderId="0" xfId="0" applyFont="1" applyFill="1" applyBorder="1" applyAlignment="1" applyProtection="1">
      <alignment horizontal="left" vertical="center"/>
    </xf>
    <xf numFmtId="0" fontId="0" fillId="0" borderId="0" xfId="0" applyFill="1" applyProtection="1">
      <alignment vertical="center"/>
    </xf>
    <xf numFmtId="0" fontId="46" fillId="0" borderId="0" xfId="0" applyFont="1" applyFill="1" applyProtection="1">
      <alignment vertical="center"/>
    </xf>
    <xf numFmtId="0" fontId="46" fillId="0" borderId="0" xfId="0" applyFont="1" applyBorder="1" applyProtection="1">
      <alignment vertical="center"/>
    </xf>
    <xf numFmtId="0" fontId="46" fillId="0" borderId="1" xfId="0" applyFont="1" applyBorder="1" applyProtection="1">
      <alignment vertical="center"/>
    </xf>
    <xf numFmtId="0" fontId="45" fillId="0" borderId="1" xfId="0" applyFont="1" applyBorder="1" applyProtection="1">
      <alignment vertical="center"/>
    </xf>
    <xf numFmtId="0" fontId="45" fillId="0" borderId="1" xfId="0" quotePrefix="1" applyFont="1" applyBorder="1" applyAlignment="1" applyProtection="1">
      <alignment horizontal="center" vertical="center"/>
    </xf>
    <xf numFmtId="0" fontId="5" fillId="0" borderId="29" xfId="0" applyFont="1" applyBorder="1" applyAlignment="1" applyProtection="1">
      <alignment horizontal="center" vertical="center" wrapText="1"/>
    </xf>
    <xf numFmtId="0" fontId="27" fillId="0" borderId="0" xfId="0" applyFont="1" applyBorder="1" applyAlignment="1" applyProtection="1">
      <alignment vertical="center"/>
    </xf>
    <xf numFmtId="0" fontId="27" fillId="0" borderId="0" xfId="0" applyFont="1" applyBorder="1" applyProtection="1">
      <alignment vertical="center"/>
    </xf>
    <xf numFmtId="0" fontId="45" fillId="0" borderId="25" xfId="0" applyFont="1" applyFill="1" applyBorder="1" applyAlignment="1" applyProtection="1">
      <alignment horizontal="left" vertical="center"/>
    </xf>
    <xf numFmtId="0" fontId="0" fillId="0" borderId="25" xfId="0" applyFill="1" applyBorder="1" applyProtection="1">
      <alignment vertical="center"/>
    </xf>
    <xf numFmtId="0" fontId="46" fillId="0" borderId="0" xfId="0" applyFont="1" applyBorder="1" applyAlignment="1" applyProtection="1">
      <alignment horizontal="left" vertical="center"/>
    </xf>
    <xf numFmtId="0" fontId="5" fillId="0" borderId="30" xfId="0" applyFont="1" applyBorder="1" applyAlignment="1" applyProtection="1">
      <alignment horizontal="center" vertical="center" wrapText="1"/>
    </xf>
    <xf numFmtId="0" fontId="45" fillId="0" borderId="31" xfId="0" applyFont="1" applyBorder="1" applyProtection="1">
      <alignment vertical="center"/>
    </xf>
    <xf numFmtId="0" fontId="5" fillId="0" borderId="4" xfId="0" applyFont="1" applyBorder="1" applyProtection="1">
      <alignment vertical="center"/>
    </xf>
    <xf numFmtId="0" fontId="5" fillId="0" borderId="0" xfId="0" applyFont="1" applyBorder="1" applyProtection="1">
      <alignment vertical="center"/>
    </xf>
    <xf numFmtId="0" fontId="16" fillId="0" borderId="0" xfId="0" applyFont="1" applyBorder="1" applyAlignment="1" applyProtection="1">
      <alignment horizontal="right" vertical="top"/>
    </xf>
    <xf numFmtId="0" fontId="49" fillId="0" borderId="0" xfId="0" applyFont="1" applyBorder="1" applyAlignment="1" applyProtection="1">
      <alignment horizontal="left" vertical="center" shrinkToFit="1"/>
    </xf>
    <xf numFmtId="0" fontId="51" fillId="0" borderId="4" xfId="0" applyFont="1" applyBorder="1" applyAlignment="1" applyProtection="1">
      <alignment vertical="center" shrinkToFit="1"/>
    </xf>
    <xf numFmtId="0" fontId="8" fillId="0" borderId="0" xfId="0" applyFont="1" applyBorder="1" applyProtection="1">
      <alignment vertical="center"/>
    </xf>
    <xf numFmtId="176" fontId="45" fillId="0" borderId="27" xfId="0" applyNumberFormat="1" applyFont="1" applyBorder="1" applyAlignment="1" applyProtection="1">
      <alignment vertical="center"/>
    </xf>
    <xf numFmtId="0" fontId="49" fillId="0" borderId="25" xfId="0" applyFont="1" applyBorder="1" applyAlignment="1" applyProtection="1">
      <alignment horizontal="left" vertical="center" shrinkToFit="1"/>
    </xf>
    <xf numFmtId="176" fontId="45" fillId="0" borderId="0" xfId="0" applyNumberFormat="1" applyFont="1" applyBorder="1" applyProtection="1">
      <alignment vertical="center"/>
    </xf>
    <xf numFmtId="0" fontId="52" fillId="0" borderId="0" xfId="0" applyFont="1" applyBorder="1" applyAlignment="1" applyProtection="1">
      <alignment horizontal="right" vertical="center"/>
    </xf>
    <xf numFmtId="176" fontId="45" fillId="0" borderId="0" xfId="0" applyNumberFormat="1" applyFont="1" applyBorder="1" applyAlignment="1" applyProtection="1">
      <alignment vertical="center"/>
    </xf>
    <xf numFmtId="176" fontId="45" fillId="0" borderId="32" xfId="0" applyNumberFormat="1" applyFont="1" applyBorder="1" applyAlignment="1" applyProtection="1">
      <alignment vertical="center"/>
    </xf>
    <xf numFmtId="176" fontId="50" fillId="0" borderId="27" xfId="0" applyNumberFormat="1" applyFont="1" applyBorder="1" applyAlignment="1" applyProtection="1">
      <alignment horizontal="center" vertical="center"/>
    </xf>
    <xf numFmtId="10" fontId="45" fillId="0" borderId="0" xfId="1" applyNumberFormat="1" applyFont="1" applyBorder="1" applyAlignment="1" applyProtection="1">
      <alignment horizontal="center" vertical="center"/>
    </xf>
    <xf numFmtId="0" fontId="45" fillId="0" borderId="28" xfId="0" applyFont="1" applyBorder="1" applyProtection="1">
      <alignment vertical="center"/>
    </xf>
    <xf numFmtId="0" fontId="5" fillId="0" borderId="14" xfId="0" applyFont="1" applyBorder="1" applyAlignment="1" applyProtection="1">
      <alignment horizontal="center" vertical="center"/>
    </xf>
    <xf numFmtId="0" fontId="5" fillId="0" borderId="14" xfId="0" applyFont="1" applyBorder="1" applyAlignment="1" applyProtection="1">
      <alignment horizontal="center" vertical="center" shrinkToFit="1"/>
    </xf>
    <xf numFmtId="0" fontId="5" fillId="0" borderId="25" xfId="0" applyFont="1" applyBorder="1" applyAlignment="1" applyProtection="1">
      <alignment horizontal="center" vertical="center"/>
    </xf>
    <xf numFmtId="0" fontId="5" fillId="0" borderId="0" xfId="0" applyFont="1" applyFill="1" applyBorder="1" applyAlignment="1" applyProtection="1">
      <alignment horizontal="center" vertical="center"/>
    </xf>
    <xf numFmtId="182"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179" fontId="5" fillId="0" borderId="0" xfId="0" applyNumberFormat="1" applyFont="1" applyFill="1" applyBorder="1" applyAlignment="1" applyProtection="1">
      <alignment horizontal="center" vertical="center"/>
    </xf>
    <xf numFmtId="180" fontId="5" fillId="0" borderId="4" xfId="0" applyNumberFormat="1" applyFont="1" applyFill="1" applyBorder="1" applyAlignment="1" applyProtection="1">
      <alignment horizontal="center" vertical="center" shrinkToFit="1"/>
    </xf>
    <xf numFmtId="0" fontId="5" fillId="0" borderId="25" xfId="0" applyFont="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25" xfId="0" applyFont="1" applyBorder="1" applyProtection="1">
      <alignment vertical="center"/>
    </xf>
    <xf numFmtId="0" fontId="53" fillId="0" borderId="0" xfId="0" applyFont="1" applyBorder="1" applyAlignment="1" applyProtection="1">
      <alignment vertical="top" wrapText="1"/>
    </xf>
    <xf numFmtId="0" fontId="53" fillId="0" borderId="0" xfId="0" applyFont="1" applyAlignment="1" applyProtection="1">
      <alignment vertical="top" wrapText="1"/>
    </xf>
    <xf numFmtId="0" fontId="0" fillId="0" borderId="25" xfId="0" applyBorder="1" applyProtection="1">
      <alignment vertical="center"/>
    </xf>
    <xf numFmtId="0" fontId="53" fillId="0" borderId="0" xfId="0" applyFont="1" applyBorder="1" applyAlignment="1" applyProtection="1">
      <alignment horizontal="left" vertical="top" wrapText="1"/>
    </xf>
    <xf numFmtId="180" fontId="5" fillId="0" borderId="0" xfId="0" applyNumberFormat="1" applyFont="1" applyFill="1" applyBorder="1" applyAlignment="1" applyProtection="1">
      <alignment vertical="center"/>
    </xf>
    <xf numFmtId="0" fontId="5" fillId="0" borderId="0" xfId="0" applyFont="1" applyBorder="1" applyAlignment="1" applyProtection="1">
      <alignment vertical="top" wrapText="1"/>
    </xf>
    <xf numFmtId="0" fontId="5" fillId="0" borderId="4" xfId="0" applyFont="1" applyBorder="1" applyAlignment="1" applyProtection="1">
      <alignment horizontal="left" vertical="center"/>
    </xf>
    <xf numFmtId="0" fontId="31" fillId="0" borderId="0" xfId="0" applyFont="1" applyBorder="1" applyAlignment="1" applyProtection="1">
      <alignment horizontal="right"/>
    </xf>
    <xf numFmtId="180" fontId="5" fillId="0" borderId="16" xfId="0" applyNumberFormat="1" applyFont="1" applyFill="1" applyBorder="1" applyAlignment="1" applyProtection="1">
      <alignment vertical="center"/>
    </xf>
    <xf numFmtId="0" fontId="19" fillId="0" borderId="4" xfId="0" applyFont="1" applyBorder="1" applyAlignment="1" applyProtection="1">
      <alignment horizontal="left" vertical="center"/>
    </xf>
    <xf numFmtId="0" fontId="5" fillId="0" borderId="0" xfId="0" applyFont="1" applyFill="1" applyBorder="1" applyAlignment="1" applyProtection="1">
      <alignment vertical="center"/>
    </xf>
    <xf numFmtId="0" fontId="7" fillId="0" borderId="0" xfId="0" applyFont="1" applyBorder="1" applyAlignment="1" applyProtection="1">
      <alignment vertical="center" wrapText="1"/>
    </xf>
    <xf numFmtId="40" fontId="12" fillId="0" borderId="0" xfId="3" applyNumberFormat="1" applyFont="1" applyBorder="1" applyAlignment="1" applyProtection="1">
      <alignment vertical="center"/>
    </xf>
    <xf numFmtId="180" fontId="7" fillId="0" borderId="0" xfId="0" applyNumberFormat="1" applyFont="1" applyBorder="1" applyAlignment="1" applyProtection="1">
      <alignment vertical="center"/>
    </xf>
    <xf numFmtId="0" fontId="7" fillId="0" borderId="0" xfId="0" applyFont="1" applyBorder="1" applyAlignment="1" applyProtection="1">
      <alignment horizontal="center" vertical="center" wrapText="1"/>
    </xf>
    <xf numFmtId="0" fontId="32" fillId="0" borderId="0" xfId="0" applyFont="1" applyBorder="1" applyAlignment="1" applyProtection="1">
      <alignment horizontal="right" vertical="center"/>
    </xf>
    <xf numFmtId="0" fontId="7" fillId="0" borderId="0" xfId="0" applyFont="1" applyBorder="1" applyAlignment="1" applyProtection="1">
      <alignment horizontal="right" vertical="center"/>
    </xf>
    <xf numFmtId="0" fontId="5" fillId="0" borderId="25"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186" fontId="5" fillId="0" borderId="0" xfId="0" applyNumberFormat="1" applyFont="1" applyBorder="1" applyAlignment="1" applyProtection="1">
      <alignment horizontal="right" vertical="center"/>
    </xf>
    <xf numFmtId="179" fontId="5" fillId="0" borderId="0" xfId="0" applyNumberFormat="1" applyFont="1" applyBorder="1" applyAlignment="1" applyProtection="1">
      <alignment horizontal="center" vertical="center"/>
    </xf>
    <xf numFmtId="0" fontId="19" fillId="0" borderId="3" xfId="0" applyFont="1" applyBorder="1" applyAlignment="1" applyProtection="1">
      <alignment horizontal="left" vertical="center" shrinkToFit="1"/>
    </xf>
    <xf numFmtId="177" fontId="5" fillId="0" borderId="0" xfId="0" applyNumberFormat="1" applyFont="1" applyFill="1" applyBorder="1" applyAlignment="1" applyProtection="1">
      <alignment vertical="center"/>
    </xf>
    <xf numFmtId="0" fontId="19" fillId="0" borderId="25" xfId="0" applyFont="1" applyBorder="1" applyAlignment="1" applyProtection="1">
      <alignment horizontal="left" vertical="center"/>
    </xf>
    <xf numFmtId="0" fontId="19" fillId="0" borderId="0" xfId="0" applyFont="1" applyBorder="1" applyAlignment="1" applyProtection="1">
      <alignment horizontal="left" vertical="center"/>
    </xf>
    <xf numFmtId="0" fontId="0" fillId="0" borderId="28"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7" fillId="0" borderId="0" xfId="0" applyFont="1" applyBorder="1" applyAlignment="1" applyProtection="1">
      <alignment horizontal="left" vertical="center"/>
    </xf>
    <xf numFmtId="38" fontId="6" fillId="0" borderId="0" xfId="3" applyFont="1" applyBorder="1" applyAlignment="1" applyProtection="1">
      <alignment horizontal="right" vertical="center"/>
    </xf>
    <xf numFmtId="0" fontId="5" fillId="0" borderId="0" xfId="0" applyFont="1" applyBorder="1" applyAlignment="1" applyProtection="1">
      <alignment horizontal="left" vertical="top" wrapText="1"/>
    </xf>
    <xf numFmtId="176" fontId="5" fillId="0" borderId="16" xfId="0" applyNumberFormat="1" applyFont="1" applyFill="1" applyBorder="1" applyAlignment="1" applyProtection="1">
      <alignment vertical="center"/>
    </xf>
    <xf numFmtId="0" fontId="5" fillId="0" borderId="0" xfId="0" applyFont="1" applyBorder="1" applyAlignment="1" applyProtection="1"/>
    <xf numFmtId="0" fontId="16" fillId="0" borderId="0" xfId="0" applyFont="1" applyBorder="1" applyAlignment="1" applyProtection="1">
      <alignment horizontal="right"/>
    </xf>
    <xf numFmtId="179" fontId="12" fillId="0" borderId="27" xfId="0" applyNumberFormat="1" applyFont="1" applyBorder="1" applyAlignment="1" applyProtection="1">
      <alignment horizontal="center" vertical="center"/>
    </xf>
    <xf numFmtId="0" fontId="19" fillId="0" borderId="0" xfId="0" applyFont="1" applyBorder="1" applyAlignment="1" applyProtection="1">
      <alignment horizontal="left" vertical="center" shrinkToFit="1"/>
    </xf>
    <xf numFmtId="0" fontId="7" fillId="0" borderId="0" xfId="0" applyFont="1" applyBorder="1" applyAlignment="1" applyProtection="1">
      <alignment horizontal="center"/>
    </xf>
    <xf numFmtId="178" fontId="5" fillId="0" borderId="0" xfId="0" applyNumberFormat="1" applyFont="1" applyBorder="1" applyAlignment="1" applyProtection="1">
      <alignment horizontal="center" vertical="center"/>
    </xf>
    <xf numFmtId="0" fontId="12" fillId="0" borderId="0"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7" fillId="0" borderId="0" xfId="0" applyFont="1" applyBorder="1" applyProtection="1">
      <alignment vertical="center"/>
    </xf>
    <xf numFmtId="0" fontId="5" fillId="0" borderId="25" xfId="0" applyFont="1" applyBorder="1" applyAlignment="1" applyProtection="1">
      <alignment horizontal="left" vertical="top" indent="1"/>
    </xf>
    <xf numFmtId="0" fontId="5" fillId="0" borderId="0" xfId="0" applyFont="1" applyBorder="1" applyAlignment="1" applyProtection="1">
      <alignment horizontal="left" vertical="top" indent="1"/>
    </xf>
    <xf numFmtId="0" fontId="5" fillId="0" borderId="0" xfId="0" applyFont="1" applyBorder="1" applyAlignment="1" applyProtection="1">
      <alignment horizontal="left" vertical="top" wrapText="1" indent="1"/>
    </xf>
    <xf numFmtId="0" fontId="5" fillId="0" borderId="0" xfId="0" applyFont="1" applyFill="1" applyBorder="1" applyAlignment="1" applyProtection="1">
      <alignment horizontal="right" vertical="top" wrapText="1"/>
    </xf>
    <xf numFmtId="0" fontId="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5" fillId="0" borderId="0" xfId="0" applyNumberFormat="1" applyFont="1" applyBorder="1" applyAlignment="1" applyProtection="1">
      <alignment horizontal="center" vertical="center" wrapText="1"/>
    </xf>
    <xf numFmtId="0" fontId="0" fillId="0" borderId="0" xfId="0" applyFont="1" applyBorder="1" applyAlignment="1" applyProtection="1">
      <alignment vertical="center"/>
    </xf>
    <xf numFmtId="0" fontId="5" fillId="0" borderId="0" xfId="0" applyFont="1" applyBorder="1" applyAlignment="1" applyProtection="1">
      <alignment horizontal="left"/>
    </xf>
    <xf numFmtId="0" fontId="5" fillId="0" borderId="0" xfId="0" applyFont="1" applyBorder="1" applyAlignment="1" applyProtection="1">
      <alignment horizontal="right" wrapText="1"/>
    </xf>
    <xf numFmtId="178" fontId="5" fillId="0" borderId="10" xfId="0" applyNumberFormat="1" applyFont="1" applyFill="1" applyBorder="1" applyAlignment="1" applyProtection="1">
      <alignment horizontal="right" vertical="center"/>
    </xf>
    <xf numFmtId="0" fontId="19" fillId="0" borderId="4" xfId="0" applyFont="1" applyBorder="1" applyAlignment="1" applyProtection="1">
      <alignment vertical="center" shrinkToFit="1"/>
    </xf>
    <xf numFmtId="0" fontId="5" fillId="0" borderId="0" xfId="0" applyFont="1" applyAlignment="1" applyProtection="1">
      <alignment vertical="center"/>
    </xf>
    <xf numFmtId="176" fontId="5" fillId="0" borderId="1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78" fontId="5" fillId="0" borderId="33" xfId="0" applyNumberFormat="1" applyFont="1" applyFill="1" applyBorder="1" applyAlignment="1" applyProtection="1">
      <alignment horizontal="right" vertical="center"/>
    </xf>
    <xf numFmtId="178" fontId="5" fillId="0" borderId="27" xfId="0" applyNumberFormat="1" applyFont="1" applyFill="1" applyBorder="1" applyAlignment="1" applyProtection="1">
      <alignment horizontal="right" vertical="center"/>
    </xf>
    <xf numFmtId="0" fontId="0" fillId="0" borderId="0" xfId="0" applyBorder="1" applyAlignment="1" applyProtection="1">
      <alignment horizontal="left"/>
    </xf>
    <xf numFmtId="178" fontId="50" fillId="0" borderId="27" xfId="0" applyNumberFormat="1" applyFont="1" applyBorder="1" applyAlignment="1" applyProtection="1">
      <alignment horizontal="center" vertical="center"/>
    </xf>
    <xf numFmtId="0" fontId="5" fillId="0" borderId="0" xfId="0" applyFont="1" applyBorder="1" applyAlignment="1" applyProtection="1">
      <alignment horizontal="right" vertical="top" wrapText="1"/>
    </xf>
    <xf numFmtId="0" fontId="19" fillId="0" borderId="4" xfId="0" applyFont="1" applyBorder="1" applyAlignment="1" applyProtection="1">
      <alignment vertical="center" wrapText="1"/>
    </xf>
    <xf numFmtId="0" fontId="5" fillId="0" borderId="0" xfId="0" applyFont="1" applyBorder="1" applyAlignment="1" applyProtection="1">
      <alignment horizontal="right" vertical="top"/>
    </xf>
    <xf numFmtId="0" fontId="19" fillId="0" borderId="4" xfId="0" applyFont="1" applyBorder="1" applyAlignment="1" applyProtection="1">
      <alignment vertical="center"/>
    </xf>
    <xf numFmtId="0" fontId="35" fillId="0" borderId="0" xfId="0" applyFont="1" applyProtection="1">
      <alignment vertical="center"/>
    </xf>
    <xf numFmtId="0" fontId="5" fillId="0" borderId="25" xfId="0" applyFont="1" applyBorder="1" applyAlignment="1" applyProtection="1">
      <alignment horizontal="left" vertical="center" indent="1"/>
    </xf>
    <xf numFmtId="0" fontId="5" fillId="0" borderId="0" xfId="0" applyFont="1" applyBorder="1" applyAlignment="1" applyProtection="1">
      <alignment vertical="top" shrinkToFit="1"/>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10" fillId="0" borderId="4" xfId="0" applyFont="1" applyBorder="1" applyAlignment="1" applyProtection="1">
      <alignment vertical="center"/>
    </xf>
    <xf numFmtId="0" fontId="5" fillId="0" borderId="0" xfId="0" applyFont="1" applyBorder="1" applyAlignment="1" applyProtection="1">
      <alignment vertical="top"/>
    </xf>
    <xf numFmtId="177" fontId="5" fillId="0" borderId="10" xfId="0" applyNumberFormat="1" applyFont="1" applyFill="1" applyBorder="1" applyAlignment="1" applyProtection="1">
      <alignment horizontal="right" vertical="center"/>
    </xf>
    <xf numFmtId="178"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Border="1" applyAlignment="1" applyProtection="1">
      <alignment horizontal="left" vertical="top"/>
    </xf>
    <xf numFmtId="177" fontId="12" fillId="0" borderId="27" xfId="0" applyNumberFormat="1" applyFont="1" applyBorder="1" applyAlignment="1" applyProtection="1">
      <alignment horizontal="center" vertical="center" wrapText="1"/>
    </xf>
    <xf numFmtId="178" fontId="5" fillId="0" borderId="0" xfId="0" applyNumberFormat="1" applyFont="1" applyBorder="1" applyProtection="1">
      <alignment vertical="center"/>
    </xf>
    <xf numFmtId="0" fontId="8" fillId="0" borderId="4" xfId="0" applyFont="1" applyBorder="1" applyAlignment="1" applyProtection="1">
      <alignment vertical="center" shrinkToFit="1"/>
    </xf>
    <xf numFmtId="0" fontId="10" fillId="0" borderId="0" xfId="0" applyFont="1" applyBorder="1" applyAlignment="1" applyProtection="1">
      <alignment horizontal="left" vertical="center"/>
    </xf>
    <xf numFmtId="0" fontId="5" fillId="0" borderId="0" xfId="0" applyFont="1" applyFill="1" applyBorder="1" applyAlignment="1" applyProtection="1">
      <alignment horizontal="right" vertical="top"/>
    </xf>
    <xf numFmtId="0" fontId="7" fillId="0" borderId="0" xfId="0" applyFont="1" applyBorder="1" applyAlignment="1" applyProtection="1">
      <alignment vertical="top" wrapText="1"/>
    </xf>
    <xf numFmtId="0" fontId="10" fillId="0" borderId="4" xfId="0" applyFont="1" applyBorder="1" applyAlignment="1" applyProtection="1">
      <alignment horizontal="left" vertical="top" shrinkToFit="1"/>
    </xf>
    <xf numFmtId="0" fontId="0" fillId="0" borderId="0" xfId="0" applyBorder="1" applyAlignment="1" applyProtection="1">
      <alignment horizontal="right" wrapText="1"/>
    </xf>
    <xf numFmtId="0" fontId="5" fillId="0" borderId="0" xfId="0" applyFont="1" applyBorder="1" applyAlignment="1" applyProtection="1">
      <alignment shrinkToFit="1"/>
    </xf>
    <xf numFmtId="0" fontId="5" fillId="0" borderId="0" xfId="0" applyNumberFormat="1" applyFont="1" applyBorder="1" applyAlignment="1" applyProtection="1">
      <alignment horizontal="right" vertical="center" wrapText="1"/>
    </xf>
    <xf numFmtId="0" fontId="19" fillId="0" borderId="4" xfId="0" applyFont="1" applyBorder="1" applyAlignment="1" applyProtection="1">
      <alignment horizontal="left" vertical="top" shrinkToFit="1"/>
    </xf>
    <xf numFmtId="0" fontId="5" fillId="0" borderId="25" xfId="0" applyFont="1" applyBorder="1" applyAlignment="1" applyProtection="1">
      <alignment horizontal="left" indent="1"/>
    </xf>
    <xf numFmtId="0" fontId="5" fillId="0" borderId="0" xfId="0" applyFont="1" applyBorder="1" applyAlignment="1" applyProtection="1">
      <alignment wrapText="1"/>
    </xf>
    <xf numFmtId="177" fontId="5" fillId="0" borderId="33" xfId="0" applyNumberFormat="1" applyFont="1" applyFill="1" applyBorder="1" applyAlignment="1" applyProtection="1">
      <alignment horizontal="right" vertical="center" wrapText="1"/>
    </xf>
    <xf numFmtId="0" fontId="7" fillId="0" borderId="0" xfId="0" applyFont="1" applyBorder="1" applyAlignment="1" applyProtection="1">
      <alignment horizontal="center" vertical="top" wrapText="1"/>
    </xf>
    <xf numFmtId="177" fontId="5" fillId="0" borderId="0" xfId="0" applyNumberFormat="1" applyFont="1" applyFill="1" applyBorder="1" applyAlignment="1" applyProtection="1">
      <alignment horizontal="center" vertical="center" wrapText="1"/>
    </xf>
    <xf numFmtId="0" fontId="10" fillId="0" borderId="4" xfId="0" applyFont="1" applyBorder="1" applyAlignment="1" applyProtection="1">
      <alignment horizontal="left" vertical="top"/>
    </xf>
    <xf numFmtId="0" fontId="5" fillId="0" borderId="28" xfId="0" applyFont="1" applyBorder="1" applyProtection="1">
      <alignment vertical="center"/>
    </xf>
    <xf numFmtId="0" fontId="5" fillId="0" borderId="6" xfId="0" applyFont="1" applyBorder="1" applyProtection="1">
      <alignment vertical="center"/>
    </xf>
    <xf numFmtId="0" fontId="5" fillId="0" borderId="6" xfId="0" applyFont="1" applyBorder="1" applyAlignment="1" applyProtection="1">
      <alignment horizontal="right" vertical="center"/>
    </xf>
    <xf numFmtId="176" fontId="5" fillId="0" borderId="6" xfId="0" applyNumberFormat="1" applyFont="1" applyBorder="1" applyProtection="1">
      <alignment vertical="center"/>
    </xf>
    <xf numFmtId="0" fontId="5" fillId="0" borderId="6" xfId="0" applyFont="1" applyBorder="1" applyAlignment="1" applyProtection="1">
      <alignment horizontal="right" vertical="center" wrapText="1"/>
    </xf>
    <xf numFmtId="0" fontId="5" fillId="0" borderId="7" xfId="0" applyFont="1" applyBorder="1" applyProtection="1">
      <alignment vertical="center"/>
    </xf>
    <xf numFmtId="0" fontId="4" fillId="0" borderId="2" xfId="0" applyFont="1" applyBorder="1" applyAlignment="1" applyProtection="1">
      <alignment horizontal="center" vertical="center"/>
    </xf>
    <xf numFmtId="0" fontId="5" fillId="0" borderId="4" xfId="0" applyFont="1" applyFill="1" applyBorder="1" applyAlignment="1" applyProtection="1">
      <alignment vertical="center"/>
    </xf>
    <xf numFmtId="0" fontId="5" fillId="0" borderId="25" xfId="0" applyFont="1" applyFill="1" applyBorder="1" applyAlignment="1" applyProtection="1">
      <alignment horizontal="left" vertical="top"/>
    </xf>
    <xf numFmtId="178" fontId="5" fillId="0" borderId="0" xfId="0" applyNumberFormat="1" applyFont="1" applyFill="1" applyBorder="1" applyAlignment="1" applyProtection="1">
      <alignment horizontal="center" vertical="center"/>
    </xf>
    <xf numFmtId="0" fontId="10" fillId="0" borderId="4" xfId="0" applyFont="1" applyFill="1" applyBorder="1" applyAlignment="1" applyProtection="1">
      <alignment vertical="center"/>
    </xf>
    <xf numFmtId="0" fontId="5" fillId="0" borderId="25" xfId="0" applyFont="1" applyFill="1" applyBorder="1" applyAlignment="1" applyProtection="1">
      <alignment vertical="center"/>
    </xf>
    <xf numFmtId="0" fontId="5" fillId="0" borderId="0" xfId="0" applyFont="1" applyFill="1" applyBorder="1" applyAlignment="1" applyProtection="1"/>
    <xf numFmtId="0" fontId="45" fillId="0" borderId="0" xfId="0" applyFont="1" applyFill="1" applyBorder="1" applyAlignment="1" applyProtection="1">
      <alignment vertical="center"/>
    </xf>
    <xf numFmtId="177" fontId="45" fillId="0" borderId="10" xfId="0" applyNumberFormat="1" applyFont="1" applyFill="1" applyBorder="1" applyAlignment="1" applyProtection="1">
      <alignment horizontal="right" vertical="center"/>
    </xf>
    <xf numFmtId="0" fontId="5" fillId="0" borderId="25"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180" fontId="5" fillId="0" borderId="10" xfId="0" applyNumberFormat="1" applyFont="1" applyFill="1" applyBorder="1" applyAlignment="1" applyProtection="1">
      <alignment horizontal="right" vertical="center"/>
    </xf>
    <xf numFmtId="179" fontId="5" fillId="0" borderId="10" xfId="0" applyNumberFormat="1" applyFont="1" applyFill="1" applyBorder="1" applyAlignment="1" applyProtection="1">
      <alignment horizontal="right" vertical="center"/>
    </xf>
    <xf numFmtId="0" fontId="5" fillId="0" borderId="0" xfId="0" applyFont="1" applyFill="1" applyBorder="1" applyAlignment="1" applyProtection="1">
      <alignment horizontal="left"/>
    </xf>
    <xf numFmtId="0" fontId="7" fillId="0" borderId="0" xfId="0" applyFont="1" applyFill="1" applyBorder="1" applyAlignment="1" applyProtection="1">
      <alignment horizontal="left" vertical="center"/>
    </xf>
    <xf numFmtId="0" fontId="5" fillId="0" borderId="0" xfId="0" applyFont="1" applyFill="1" applyBorder="1" applyProtection="1">
      <alignment vertical="center"/>
    </xf>
    <xf numFmtId="178" fontId="5" fillId="0" borderId="0" xfId="0" applyNumberFormat="1" applyFont="1" applyFill="1" applyBorder="1" applyProtection="1">
      <alignment vertical="center"/>
    </xf>
    <xf numFmtId="0" fontId="5" fillId="0" borderId="0" xfId="0" applyFont="1" applyFill="1" applyBorder="1" applyAlignment="1" applyProtection="1">
      <alignment vertical="center" shrinkToFit="1"/>
    </xf>
    <xf numFmtId="0" fontId="10" fillId="0" borderId="0" xfId="0" applyFont="1" applyFill="1" applyBorder="1" applyProtection="1">
      <alignment vertical="center"/>
    </xf>
    <xf numFmtId="187" fontId="5" fillId="0" borderId="27" xfId="0" applyNumberFormat="1" applyFont="1" applyFill="1" applyBorder="1" applyAlignment="1" applyProtection="1">
      <alignment horizontal="right" vertical="center"/>
    </xf>
    <xf numFmtId="0" fontId="5" fillId="0" borderId="0" xfId="0" applyFont="1" applyFill="1" applyBorder="1" applyAlignment="1" applyProtection="1">
      <alignment horizontal="left" vertical="top"/>
    </xf>
    <xf numFmtId="0" fontId="19" fillId="0" borderId="4"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5" fillId="0" borderId="25" xfId="0" applyFont="1" applyBorder="1" applyAlignment="1" applyProtection="1">
      <alignment horizontal="left" vertical="center" wrapText="1"/>
    </xf>
    <xf numFmtId="0" fontId="5" fillId="0" borderId="0" xfId="0" applyFont="1" applyAlignment="1" applyProtection="1">
      <alignment horizontal="left" vertical="center"/>
    </xf>
    <xf numFmtId="0" fontId="2" fillId="0" borderId="0" xfId="0" applyFont="1" applyBorder="1" applyAlignment="1" applyProtection="1">
      <alignment horizontal="right" vertical="center" wrapText="1"/>
    </xf>
    <xf numFmtId="0" fontId="35" fillId="0" borderId="0" xfId="0" applyFont="1" applyAlignment="1" applyProtection="1">
      <alignment horizontal="left" vertical="center"/>
    </xf>
    <xf numFmtId="0" fontId="0" fillId="0" borderId="0" xfId="0" applyFill="1" applyBorder="1" applyAlignment="1" applyProtection="1">
      <alignment horizontal="left" vertical="top"/>
    </xf>
    <xf numFmtId="179" fontId="12" fillId="0" borderId="27" xfId="0" applyNumberFormat="1" applyFont="1" applyFill="1" applyBorder="1" applyAlignment="1" applyProtection="1">
      <alignment horizontal="center" vertical="center"/>
    </xf>
    <xf numFmtId="179" fontId="7" fillId="0" borderId="32"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181" fontId="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0" fontId="19" fillId="0" borderId="4"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184" fontId="5" fillId="0" borderId="0" xfId="0" applyNumberFormat="1" applyFont="1" applyFill="1" applyBorder="1" applyAlignment="1" applyProtection="1">
      <alignment vertical="center"/>
    </xf>
    <xf numFmtId="0" fontId="19" fillId="0" borderId="4" xfId="0" applyFont="1" applyFill="1" applyBorder="1" applyAlignment="1" applyProtection="1">
      <alignment horizontal="left" vertical="center"/>
    </xf>
    <xf numFmtId="0" fontId="7" fillId="0" borderId="0" xfId="0" applyFont="1" applyFill="1" applyBorder="1" applyAlignment="1" applyProtection="1">
      <alignment vertical="top"/>
    </xf>
    <xf numFmtId="0" fontId="10" fillId="0" borderId="4" xfId="0" applyFont="1" applyFill="1" applyBorder="1" applyAlignment="1" applyProtection="1">
      <alignment horizontal="left" vertical="top"/>
    </xf>
    <xf numFmtId="177" fontId="5"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indent="2"/>
    </xf>
    <xf numFmtId="185" fontId="5" fillId="0" borderId="0"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0" fontId="10" fillId="0" borderId="6" xfId="0" applyFont="1" applyBorder="1" applyAlignment="1" applyProtection="1">
      <alignment vertical="center"/>
    </xf>
    <xf numFmtId="0" fontId="0" fillId="0" borderId="0" xfId="0" applyAlignment="1" applyProtection="1">
      <alignment vertical="center"/>
    </xf>
    <xf numFmtId="0" fontId="5" fillId="0" borderId="4" xfId="0" applyFont="1" applyBorder="1" applyAlignment="1" applyProtection="1">
      <alignment horizontal="left" vertical="center" shrinkToFit="1"/>
    </xf>
    <xf numFmtId="0" fontId="49" fillId="0" borderId="25" xfId="0" applyFont="1" applyBorder="1" applyAlignment="1" applyProtection="1">
      <alignment vertical="center" shrinkToFit="1"/>
    </xf>
    <xf numFmtId="0" fontId="49" fillId="0" borderId="0" xfId="0" applyFont="1" applyFill="1" applyBorder="1" applyAlignment="1" applyProtection="1">
      <alignment vertical="center" shrinkToFit="1"/>
    </xf>
    <xf numFmtId="0" fontId="45" fillId="0" borderId="0" xfId="0" applyFont="1" applyBorder="1" applyAlignment="1" applyProtection="1">
      <alignment horizontal="center" vertical="center" shrinkToFit="1"/>
    </xf>
    <xf numFmtId="0" fontId="45" fillId="0" borderId="0" xfId="0" applyFont="1" applyBorder="1" applyAlignment="1" applyProtection="1">
      <alignment vertical="center"/>
    </xf>
    <xf numFmtId="0" fontId="46" fillId="0" borderId="6" xfId="0" applyFont="1" applyBorder="1" applyProtection="1">
      <alignment vertical="center"/>
    </xf>
    <xf numFmtId="0" fontId="5" fillId="0" borderId="9" xfId="0" applyFont="1" applyBorder="1" applyAlignment="1" applyProtection="1">
      <alignment horizontal="center" vertical="center"/>
    </xf>
    <xf numFmtId="0" fontId="44" fillId="0" borderId="25" xfId="0" applyFont="1" applyBorder="1" applyProtection="1">
      <alignment vertical="center"/>
    </xf>
    <xf numFmtId="0" fontId="5" fillId="2" borderId="26" xfId="0" applyFont="1" applyFill="1" applyBorder="1" applyAlignment="1" applyProtection="1">
      <alignment horizontal="right" vertical="center"/>
      <protection locked="0"/>
    </xf>
    <xf numFmtId="0" fontId="5" fillId="2" borderId="34" xfId="0" applyFont="1" applyFill="1" applyBorder="1" applyAlignment="1" applyProtection="1">
      <alignment horizontal="right" vertical="center" shrinkToFit="1"/>
      <protection locked="0"/>
    </xf>
    <xf numFmtId="0" fontId="5" fillId="0" borderId="34" xfId="0" applyFont="1" applyBorder="1" applyAlignment="1" applyProtection="1">
      <alignment horizontal="left" vertical="center" shrinkToFit="1"/>
    </xf>
    <xf numFmtId="0" fontId="5" fillId="0" borderId="35" xfId="0" applyFont="1" applyBorder="1" applyAlignment="1" applyProtection="1">
      <alignment horizontal="left" vertical="center" shrinkToFit="1"/>
    </xf>
    <xf numFmtId="179" fontId="5" fillId="2" borderId="12" xfId="0" applyNumberFormat="1" applyFont="1" applyFill="1" applyBorder="1" applyAlignment="1" applyProtection="1">
      <alignment horizontal="center" vertical="center"/>
      <protection locked="0"/>
    </xf>
    <xf numFmtId="178" fontId="45" fillId="0" borderId="10" xfId="0" applyNumberFormat="1" applyFont="1" applyFill="1" applyBorder="1" applyAlignment="1" applyProtection="1">
      <alignment horizontal="right" vertical="center"/>
    </xf>
    <xf numFmtId="177" fontId="5" fillId="0" borderId="0" xfId="0" applyNumberFormat="1" applyFont="1" applyFill="1" applyBorder="1" applyProtection="1">
      <alignment vertical="center"/>
    </xf>
    <xf numFmtId="180" fontId="5" fillId="0" borderId="0" xfId="0" applyNumberFormat="1" applyFont="1" applyFill="1" applyBorder="1" applyAlignment="1" applyProtection="1">
      <alignment horizontal="right" vertical="center"/>
    </xf>
    <xf numFmtId="179" fontId="5" fillId="0" borderId="34" xfId="0" applyNumberFormat="1" applyFont="1" applyFill="1" applyBorder="1" applyAlignment="1" applyProtection="1">
      <alignment horizontal="right" vertical="center"/>
    </xf>
    <xf numFmtId="0" fontId="5" fillId="0" borderId="0" xfId="0" applyFont="1" applyBorder="1" applyAlignment="1" applyProtection="1">
      <alignment horizontal="right" vertical="center" wrapText="1"/>
      <protection locked="0"/>
    </xf>
    <xf numFmtId="0" fontId="19" fillId="0" borderId="0" xfId="0" applyFont="1" applyBorder="1" applyAlignment="1" applyProtection="1">
      <alignment horizontal="left" wrapText="1"/>
    </xf>
    <xf numFmtId="0" fontId="5" fillId="0" borderId="23" xfId="0" applyFont="1" applyBorder="1" applyAlignment="1" applyProtection="1">
      <alignment vertical="center" shrinkToFit="1"/>
    </xf>
    <xf numFmtId="0" fontId="5" fillId="0" borderId="14" xfId="0" applyFont="1" applyBorder="1" applyAlignment="1" applyProtection="1">
      <alignment vertical="center"/>
    </xf>
    <xf numFmtId="0" fontId="5" fillId="0" borderId="14" xfId="0" applyFont="1" applyBorder="1" applyAlignment="1" applyProtection="1">
      <alignment vertical="center" shrinkToFit="1"/>
    </xf>
    <xf numFmtId="179" fontId="5" fillId="2" borderId="14" xfId="0" applyNumberFormat="1" applyFont="1" applyFill="1" applyBorder="1" applyAlignment="1" applyProtection="1">
      <alignment vertical="center"/>
      <protection locked="0"/>
    </xf>
    <xf numFmtId="180" fontId="5" fillId="2" borderId="15" xfId="0" applyNumberFormat="1" applyFont="1" applyFill="1" applyBorder="1" applyAlignment="1" applyProtection="1">
      <alignment vertical="center" shrinkToFit="1"/>
      <protection locked="0"/>
    </xf>
    <xf numFmtId="182" fontId="5" fillId="0" borderId="0" xfId="0" applyNumberFormat="1" applyFont="1" applyFill="1" applyBorder="1" applyAlignment="1" applyProtection="1">
      <alignment vertical="center"/>
    </xf>
    <xf numFmtId="179" fontId="5" fillId="0" borderId="0" xfId="0" applyNumberFormat="1" applyFont="1" applyFill="1" applyBorder="1" applyAlignment="1" applyProtection="1">
      <alignment vertical="center"/>
    </xf>
    <xf numFmtId="180" fontId="5" fillId="0" borderId="4" xfId="0" applyNumberFormat="1" applyFont="1" applyFill="1" applyBorder="1" applyAlignment="1" applyProtection="1">
      <alignment vertical="center" shrinkToFit="1"/>
    </xf>
    <xf numFmtId="0" fontId="5" fillId="0" borderId="4" xfId="0" applyFont="1" applyBorder="1" applyAlignment="1" applyProtection="1">
      <alignment vertical="center"/>
    </xf>
    <xf numFmtId="0" fontId="0" fillId="0" borderId="25" xfId="0" applyBorder="1" applyAlignment="1" applyProtection="1">
      <alignment vertical="center"/>
    </xf>
    <xf numFmtId="0" fontId="54" fillId="0" borderId="25" xfId="0" applyFont="1" applyBorder="1" applyAlignment="1" applyProtection="1">
      <alignment vertical="center"/>
    </xf>
    <xf numFmtId="0" fontId="32" fillId="0" borderId="0" xfId="0" applyFont="1" applyBorder="1" applyAlignment="1" applyProtection="1"/>
    <xf numFmtId="0" fontId="19" fillId="0" borderId="25" xfId="0" applyFont="1" applyBorder="1" applyAlignment="1" applyProtection="1">
      <alignment vertical="center"/>
    </xf>
    <xf numFmtId="0" fontId="32" fillId="0" borderId="0" xfId="0" applyFont="1" applyBorder="1" applyAlignment="1" applyProtection="1">
      <alignment vertical="center"/>
    </xf>
    <xf numFmtId="180" fontId="12" fillId="0" borderId="27" xfId="0" applyNumberFormat="1" applyFont="1" applyBorder="1" applyAlignment="1" applyProtection="1">
      <alignment vertical="center"/>
    </xf>
    <xf numFmtId="0" fontId="6" fillId="0" borderId="4" xfId="0" applyFont="1" applyBorder="1" applyAlignment="1" applyProtection="1">
      <alignment vertical="center"/>
    </xf>
    <xf numFmtId="186"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0" fontId="19" fillId="0" borderId="3" xfId="0" applyFont="1" applyBorder="1" applyAlignment="1" applyProtection="1">
      <alignment vertical="center" shrinkToFit="1"/>
    </xf>
    <xf numFmtId="0" fontId="53" fillId="0" borderId="0" xfId="0" applyFont="1" applyBorder="1" applyAlignment="1" applyProtection="1">
      <alignment vertical="center"/>
    </xf>
    <xf numFmtId="178" fontId="7" fillId="0" borderId="0" xfId="0" applyNumberFormat="1" applyFont="1" applyBorder="1" applyAlignment="1" applyProtection="1">
      <alignment vertical="center"/>
    </xf>
    <xf numFmtId="0" fontId="19" fillId="0" borderId="0" xfId="0" applyFont="1" applyBorder="1" applyAlignment="1" applyProtection="1">
      <alignment vertical="center"/>
    </xf>
    <xf numFmtId="0" fontId="0" fillId="0" borderId="2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176" fontId="5" fillId="0" borderId="27" xfId="0" applyNumberFormat="1" applyFont="1" applyBorder="1" applyAlignment="1" applyProtection="1">
      <alignment vertical="center"/>
    </xf>
    <xf numFmtId="178" fontId="6" fillId="0" borderId="0" xfId="0" applyNumberFormat="1" applyFont="1" applyBorder="1" applyAlignment="1" applyProtection="1">
      <alignment horizontal="center" vertical="center"/>
    </xf>
    <xf numFmtId="179" fontId="12" fillId="0" borderId="0" xfId="0" applyNumberFormat="1" applyFont="1" applyBorder="1" applyAlignment="1" applyProtection="1">
      <alignment horizontal="center" vertical="center"/>
    </xf>
    <xf numFmtId="178" fontId="55" fillId="2" borderId="10" xfId="0" applyNumberFormat="1" applyFont="1" applyFill="1" applyBorder="1" applyAlignment="1" applyProtection="1">
      <alignment horizontal="right" vertical="center"/>
      <protection locked="0"/>
    </xf>
    <xf numFmtId="178" fontId="6" fillId="0" borderId="27" xfId="0" applyNumberFormat="1" applyFont="1" applyBorder="1" applyAlignment="1" applyProtection="1">
      <alignment horizontal="right" vertical="center"/>
    </xf>
    <xf numFmtId="179" fontId="50" fillId="0" borderId="0" xfId="0" applyNumberFormat="1" applyFont="1" applyBorder="1" applyAlignment="1" applyProtection="1">
      <alignment horizontal="center" vertical="center"/>
    </xf>
    <xf numFmtId="0" fontId="45" fillId="0" borderId="0" xfId="0" applyFont="1" applyBorder="1" applyProtection="1">
      <alignment vertical="center"/>
    </xf>
    <xf numFmtId="0" fontId="45" fillId="0" borderId="4" xfId="0" applyFont="1" applyBorder="1" applyProtection="1">
      <alignment vertical="center"/>
    </xf>
    <xf numFmtId="178" fontId="45" fillId="0" borderId="27" xfId="0" applyNumberFormat="1" applyFont="1" applyFill="1" applyBorder="1" applyProtection="1">
      <alignment vertical="center"/>
    </xf>
    <xf numFmtId="179" fontId="45" fillId="0" borderId="27" xfId="0" applyNumberFormat="1" applyFont="1" applyBorder="1" applyAlignment="1" applyProtection="1">
      <alignment vertical="center"/>
    </xf>
    <xf numFmtId="0" fontId="46" fillId="0" borderId="25" xfId="0" applyFont="1" applyFill="1" applyBorder="1" applyProtection="1">
      <alignment vertical="center"/>
    </xf>
    <xf numFmtId="0" fontId="45" fillId="0" borderId="0" xfId="0" applyFont="1" applyFill="1" applyBorder="1" applyAlignment="1" applyProtection="1">
      <alignment horizontal="left" vertical="center"/>
    </xf>
    <xf numFmtId="0" fontId="45" fillId="0" borderId="0" xfId="0" applyFont="1" applyFill="1" applyBorder="1" applyProtection="1">
      <alignment vertical="center"/>
    </xf>
    <xf numFmtId="0" fontId="45" fillId="0" borderId="25" xfId="0" applyFont="1" applyBorder="1" applyProtection="1">
      <alignment vertical="center"/>
    </xf>
    <xf numFmtId="0" fontId="45" fillId="0" borderId="0" xfId="0" applyFont="1" applyBorder="1" applyAlignment="1" applyProtection="1">
      <alignment vertical="top" wrapText="1"/>
    </xf>
    <xf numFmtId="0" fontId="5" fillId="0" borderId="34" xfId="0" applyFont="1" applyBorder="1" applyAlignment="1" applyProtection="1">
      <alignment horizontal="center" vertical="center"/>
      <protection locked="0"/>
    </xf>
    <xf numFmtId="0" fontId="5" fillId="0" borderId="0" xfId="0" applyFont="1" applyFill="1" applyBorder="1" applyAlignment="1" applyProtection="1">
      <alignment horizontal="right" wrapText="1"/>
    </xf>
    <xf numFmtId="179" fontId="5" fillId="0" borderId="26" xfId="0" applyNumberFormat="1" applyFont="1" applyFill="1" applyBorder="1" applyAlignment="1" applyProtection="1">
      <alignment horizontal="right" vertical="center"/>
    </xf>
    <xf numFmtId="177" fontId="5" fillId="0" borderId="27" xfId="0" applyNumberFormat="1" applyFont="1" applyFill="1" applyBorder="1" applyAlignment="1" applyProtection="1">
      <alignment horizontal="right" vertical="center" wrapText="1"/>
    </xf>
    <xf numFmtId="0" fontId="0" fillId="0" borderId="0" xfId="0" applyFont="1" applyBorder="1" applyProtection="1">
      <alignment vertical="center"/>
    </xf>
    <xf numFmtId="194" fontId="5" fillId="0" borderId="0" xfId="2" applyNumberFormat="1" applyFont="1" applyBorder="1" applyAlignment="1" applyProtection="1">
      <alignment horizontal="center" vertical="center"/>
    </xf>
    <xf numFmtId="192" fontId="5" fillId="0" borderId="0" xfId="2" applyNumberFormat="1" applyFont="1" applyBorder="1" applyAlignment="1" applyProtection="1">
      <alignment horizontal="left" vertical="center"/>
    </xf>
    <xf numFmtId="38" fontId="5" fillId="0" borderId="0" xfId="4" applyFont="1" applyBorder="1" applyAlignment="1" applyProtection="1">
      <alignment horizontal="right" vertical="center" wrapText="1"/>
    </xf>
    <xf numFmtId="191" fontId="5" fillId="0" borderId="0" xfId="2" applyNumberFormat="1" applyFont="1" applyBorder="1" applyAlignment="1" applyProtection="1">
      <alignment horizontal="right" vertical="center"/>
    </xf>
    <xf numFmtId="38" fontId="5" fillId="0" borderId="0" xfId="4" applyFont="1" applyBorder="1" applyAlignment="1" applyProtection="1">
      <alignment vertical="center" wrapText="1"/>
    </xf>
    <xf numFmtId="0" fontId="19" fillId="0" borderId="0" xfId="0" applyFont="1" applyBorder="1" applyAlignment="1" applyProtection="1">
      <alignment vertical="center" shrinkToFit="1"/>
    </xf>
    <xf numFmtId="0" fontId="15" fillId="0" borderId="0" xfId="0" applyFont="1" applyBorder="1" applyProtection="1">
      <alignment vertical="center"/>
    </xf>
    <xf numFmtId="0" fontId="0" fillId="0" borderId="0" xfId="0" applyBorder="1" applyAlignment="1" applyProtection="1">
      <alignment horizontal="center" vertical="center"/>
    </xf>
    <xf numFmtId="186" fontId="5" fillId="0" borderId="0" xfId="2" applyNumberFormat="1" applyFont="1" applyBorder="1" applyAlignment="1" applyProtection="1">
      <alignment horizontal="right"/>
    </xf>
    <xf numFmtId="0" fontId="39" fillId="0" borderId="4" xfId="0" applyFont="1" applyBorder="1" applyAlignment="1" applyProtection="1">
      <alignment vertical="center" shrinkToFit="1"/>
    </xf>
    <xf numFmtId="189" fontId="12" fillId="0" borderId="0" xfId="2" applyNumberFormat="1" applyFont="1" applyBorder="1" applyAlignment="1" applyProtection="1">
      <alignment horizontal="center" vertical="center"/>
    </xf>
    <xf numFmtId="38" fontId="19" fillId="0" borderId="25" xfId="4" applyFont="1" applyBorder="1" applyAlignment="1" applyProtection="1">
      <alignment vertical="center" shrinkToFit="1"/>
    </xf>
    <xf numFmtId="189" fontId="5" fillId="0" borderId="27" xfId="2" applyNumberFormat="1" applyFont="1" applyBorder="1" applyAlignment="1" applyProtection="1">
      <alignment horizontal="center" vertical="center"/>
    </xf>
    <xf numFmtId="38" fontId="19" fillId="0" borderId="0" xfId="4" applyFont="1" applyBorder="1" applyAlignment="1" applyProtection="1">
      <alignment vertical="center" shrinkToFit="1"/>
    </xf>
    <xf numFmtId="0" fontId="56" fillId="0" borderId="4" xfId="0" applyFont="1" applyBorder="1" applyAlignment="1" applyProtection="1">
      <alignment vertical="center" shrinkToFit="1"/>
    </xf>
    <xf numFmtId="0" fontId="3" fillId="0" borderId="4" xfId="0" applyFont="1" applyBorder="1" applyAlignment="1" applyProtection="1">
      <alignment vertical="center" shrinkToFit="1"/>
    </xf>
    <xf numFmtId="177" fontId="5" fillId="0" borderId="0" xfId="0" applyNumberFormat="1" applyFont="1" applyFill="1" applyBorder="1" applyAlignment="1" applyProtection="1">
      <alignment horizontal="right" vertical="center"/>
    </xf>
    <xf numFmtId="185" fontId="5" fillId="0" borderId="0" xfId="0" applyNumberFormat="1" applyFont="1" applyFill="1" applyBorder="1" applyAlignment="1" applyProtection="1">
      <alignment horizontal="right" vertical="center"/>
    </xf>
    <xf numFmtId="179" fontId="5" fillId="0" borderId="0" xfId="0" applyNumberFormat="1" applyFont="1" applyFill="1" applyBorder="1" applyAlignment="1" applyProtection="1">
      <alignment horizontal="right" vertical="center"/>
    </xf>
    <xf numFmtId="0" fontId="10" fillId="0" borderId="4" xfId="0" applyFont="1" applyBorder="1" applyAlignment="1" applyProtection="1">
      <alignment vertical="center" shrinkToFit="1"/>
    </xf>
    <xf numFmtId="0" fontId="10" fillId="0" borderId="4" xfId="0" applyFont="1" applyFill="1" applyBorder="1" applyAlignment="1" applyProtection="1">
      <alignment vertical="center" shrinkToFit="1"/>
    </xf>
    <xf numFmtId="0" fontId="10" fillId="0" borderId="4" xfId="0" applyFont="1" applyFill="1" applyBorder="1" applyAlignment="1" applyProtection="1">
      <alignment horizontal="left" vertical="center" shrinkToFit="1"/>
    </xf>
    <xf numFmtId="0" fontId="10" fillId="0" borderId="4" xfId="0" applyFont="1" applyBorder="1" applyAlignment="1" applyProtection="1">
      <alignment horizontal="left" vertical="center" shrinkToFit="1"/>
    </xf>
    <xf numFmtId="189" fontId="5" fillId="0" borderId="0" xfId="2" applyNumberFormat="1" applyFont="1" applyBorder="1" applyAlignment="1" applyProtection="1">
      <alignment horizontal="center" vertical="center"/>
    </xf>
    <xf numFmtId="193" fontId="19" fillId="3" borderId="36" xfId="0" applyNumberFormat="1" applyFont="1" applyFill="1" applyBorder="1" applyAlignment="1" applyProtection="1">
      <alignment horizontal="right" vertical="top" wrapText="1"/>
    </xf>
    <xf numFmtId="190" fontId="19" fillId="3" borderId="37" xfId="0" applyNumberFormat="1" applyFont="1" applyFill="1" applyBorder="1" applyAlignment="1" applyProtection="1">
      <alignment horizontal="left" vertical="top" wrapText="1"/>
    </xf>
    <xf numFmtId="0" fontId="5" fillId="3" borderId="38" xfId="0" applyFont="1" applyFill="1" applyBorder="1" applyAlignment="1" applyProtection="1">
      <alignment horizontal="center" vertical="center"/>
    </xf>
    <xf numFmtId="0" fontId="0" fillId="3" borderId="6" xfId="0" applyFill="1" applyBorder="1" applyAlignment="1" applyProtection="1">
      <alignment vertical="center"/>
    </xf>
    <xf numFmtId="179" fontId="5" fillId="0" borderId="38" xfId="0" applyNumberFormat="1" applyFont="1" applyFill="1" applyBorder="1" applyAlignment="1" applyProtection="1">
      <alignment vertical="center" shrinkToFit="1"/>
    </xf>
    <xf numFmtId="0" fontId="5" fillId="2" borderId="38" xfId="0" applyFont="1" applyFill="1" applyBorder="1" applyAlignment="1" applyProtection="1">
      <alignment horizontal="center" vertical="center"/>
      <protection locked="0"/>
    </xf>
    <xf numFmtId="31" fontId="5" fillId="4" borderId="24" xfId="0" applyNumberFormat="1"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protection locked="0"/>
    </xf>
    <xf numFmtId="176" fontId="5" fillId="0" borderId="0" xfId="0" applyNumberFormat="1" applyFont="1" applyBorder="1" applyAlignment="1" applyProtection="1">
      <alignment vertical="top"/>
    </xf>
    <xf numFmtId="0" fontId="19" fillId="0" borderId="11" xfId="0" applyFont="1" applyBorder="1" applyAlignment="1" applyProtection="1">
      <alignment horizontal="center" vertical="center" wrapText="1" shrinkToFit="1"/>
    </xf>
    <xf numFmtId="0" fontId="32"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5" fillId="0" borderId="0" xfId="0" applyFont="1" applyFill="1" applyBorder="1" applyAlignment="1" applyProtection="1">
      <alignment vertical="center"/>
    </xf>
    <xf numFmtId="0" fontId="0" fillId="0" borderId="25" xfId="0" applyBorder="1" applyAlignment="1" applyProtection="1">
      <alignment horizontal="left" vertical="center"/>
    </xf>
    <xf numFmtId="0" fontId="0" fillId="0" borderId="0" xfId="0" applyAlignment="1" applyProtection="1">
      <alignment horizontal="left" vertical="center"/>
    </xf>
    <xf numFmtId="0" fontId="15" fillId="0" borderId="0" xfId="0" applyFont="1" applyBorder="1" applyAlignment="1" applyProtection="1">
      <alignment horizontal="center" vertical="top" wrapText="1"/>
    </xf>
    <xf numFmtId="0" fontId="15" fillId="0" borderId="0" xfId="0" applyNumberFormat="1" applyFont="1" applyBorder="1" applyAlignment="1" applyProtection="1">
      <alignment horizontal="center" vertical="center" wrapText="1"/>
    </xf>
    <xf numFmtId="0" fontId="5" fillId="0" borderId="16"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178" fontId="7" fillId="0" borderId="16" xfId="0" applyNumberFormat="1" applyFont="1" applyBorder="1" applyAlignment="1" applyProtection="1">
      <alignment horizontal="center" vertical="center"/>
    </xf>
    <xf numFmtId="179" fontId="7" fillId="0" borderId="16" xfId="0" applyNumberFormat="1" applyFont="1" applyBorder="1" applyAlignment="1" applyProtection="1">
      <alignment horizontal="center" vertical="center"/>
    </xf>
    <xf numFmtId="0" fontId="22" fillId="0" borderId="10"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0" fillId="0" borderId="0" xfId="0" applyBorder="1" applyAlignment="1" applyProtection="1">
      <alignment vertical="center"/>
    </xf>
    <xf numFmtId="0" fontId="5" fillId="0" borderId="0" xfId="0" applyFont="1" applyFill="1" applyBorder="1" applyAlignment="1" applyProtection="1">
      <alignment horizontal="left" vertical="center" wrapText="1"/>
    </xf>
    <xf numFmtId="0" fontId="5" fillId="0" borderId="0" xfId="0" applyFont="1" applyBorder="1" applyAlignment="1" applyProtection="1">
      <alignment vertical="center"/>
    </xf>
    <xf numFmtId="0" fontId="15" fillId="0" borderId="0" xfId="0" applyFont="1" applyBorder="1" applyAlignment="1" applyProtection="1">
      <alignment vertical="center"/>
    </xf>
    <xf numFmtId="0" fontId="25" fillId="0" borderId="0" xfId="0" applyFont="1" applyBorder="1" applyAlignment="1" applyProtection="1">
      <alignment vertical="center"/>
    </xf>
    <xf numFmtId="0" fontId="15" fillId="0" borderId="0" xfId="0" applyFont="1" applyBorder="1" applyAlignment="1" applyProtection="1">
      <alignment horizontal="left" vertical="justify" wrapText="1"/>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left" vertical="center" indent="1"/>
    </xf>
    <xf numFmtId="0" fontId="0" fillId="0" borderId="0" xfId="0" applyBorder="1" applyAlignment="1" applyProtection="1">
      <alignment vertical="center" wrapText="1"/>
    </xf>
    <xf numFmtId="0" fontId="0" fillId="3" borderId="0" xfId="0" applyFill="1" applyProtection="1">
      <alignment vertical="center"/>
      <protection locked="0"/>
    </xf>
    <xf numFmtId="0" fontId="10" fillId="0" borderId="39" xfId="0" applyFont="1" applyBorder="1" applyAlignment="1" applyProtection="1">
      <alignment horizontal="center" vertical="center"/>
      <protection locked="0"/>
    </xf>
    <xf numFmtId="179" fontId="5" fillId="2" borderId="11" xfId="0" applyNumberFormat="1" applyFont="1" applyFill="1" applyBorder="1" applyAlignment="1" applyProtection="1">
      <alignment vertical="center"/>
      <protection locked="0"/>
    </xf>
    <xf numFmtId="0" fontId="12" fillId="2" borderId="13" xfId="0" applyFont="1" applyFill="1" applyBorder="1" applyAlignment="1" applyProtection="1">
      <alignment horizontal="center" vertical="center"/>
      <protection locked="0"/>
    </xf>
    <xf numFmtId="178" fontId="5" fillId="2" borderId="10" xfId="0" applyNumberFormat="1" applyFont="1" applyFill="1" applyBorder="1" applyAlignment="1" applyProtection="1">
      <alignment horizontal="right" vertical="center"/>
      <protection locked="0"/>
    </xf>
    <xf numFmtId="178" fontId="12" fillId="2" borderId="10" xfId="0" applyNumberFormat="1" applyFont="1" applyFill="1" applyBorder="1" applyAlignment="1" applyProtection="1">
      <alignment horizontal="right" vertical="center"/>
      <protection locked="0"/>
    </xf>
    <xf numFmtId="0" fontId="22" fillId="0" borderId="16"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5" fillId="0" borderId="16"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178" fontId="7" fillId="0" borderId="16" xfId="0" applyNumberFormat="1" applyFont="1" applyBorder="1" applyAlignment="1" applyProtection="1">
      <alignment horizontal="center" vertical="center"/>
    </xf>
    <xf numFmtId="178" fontId="7" fillId="0" borderId="21" xfId="0" applyNumberFormat="1" applyFont="1" applyBorder="1" applyAlignment="1" applyProtection="1">
      <alignment horizontal="center" vertical="center"/>
    </xf>
    <xf numFmtId="0" fontId="19" fillId="0" borderId="16" xfId="0" applyFont="1" applyBorder="1" applyAlignment="1" applyProtection="1">
      <alignment horizontal="center" vertical="center" wrapText="1"/>
    </xf>
    <xf numFmtId="0" fontId="19" fillId="0" borderId="64"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57" xfId="0" applyFont="1" applyBorder="1" applyAlignment="1" applyProtection="1">
      <alignment horizontal="center" vertical="center" wrapText="1"/>
    </xf>
    <xf numFmtId="0" fontId="10" fillId="3" borderId="42" xfId="0" applyFont="1" applyFill="1" applyBorder="1" applyAlignment="1" applyProtection="1">
      <alignment horizontal="center" vertical="center" shrinkToFit="1"/>
    </xf>
    <xf numFmtId="0" fontId="10" fillId="3" borderId="4" xfId="0" applyFont="1" applyFill="1" applyBorder="1" applyAlignment="1" applyProtection="1">
      <alignment horizontal="center" vertical="center" shrinkToFit="1"/>
    </xf>
    <xf numFmtId="0" fontId="10" fillId="3" borderId="3" xfId="0" applyFont="1" applyFill="1" applyBorder="1" applyAlignment="1" applyProtection="1">
      <alignment horizontal="center" vertical="center" shrinkToFit="1"/>
    </xf>
    <xf numFmtId="188" fontId="10" fillId="3" borderId="36" xfId="0" applyNumberFormat="1" applyFont="1" applyFill="1" applyBorder="1" applyAlignment="1" applyProtection="1">
      <alignment horizontal="center" vertical="center" shrinkToFit="1"/>
    </xf>
    <xf numFmtId="188" fontId="10" fillId="3" borderId="37" xfId="0" applyNumberFormat="1" applyFont="1" applyFill="1" applyBorder="1" applyAlignment="1" applyProtection="1">
      <alignment horizontal="center" vertical="center" shrinkToFit="1"/>
    </xf>
    <xf numFmtId="0" fontId="5" fillId="0" borderId="48" xfId="0" applyFont="1" applyBorder="1" applyAlignment="1" applyProtection="1">
      <alignment horizontal="center" vertical="center" shrinkToFit="1"/>
    </xf>
    <xf numFmtId="179" fontId="7" fillId="0" borderId="16" xfId="0" applyNumberFormat="1" applyFont="1" applyBorder="1" applyAlignment="1" applyProtection="1">
      <alignment horizontal="center" vertical="center"/>
    </xf>
    <xf numFmtId="179" fontId="7" fillId="0" borderId="22" xfId="0" applyNumberFormat="1" applyFont="1" applyBorder="1" applyAlignment="1" applyProtection="1">
      <alignment horizontal="center" vertical="center"/>
    </xf>
    <xf numFmtId="179" fontId="7" fillId="0" borderId="48" xfId="0" applyNumberFormat="1" applyFont="1" applyBorder="1" applyAlignment="1" applyProtection="1">
      <alignment horizontal="center" vertical="center"/>
    </xf>
    <xf numFmtId="188" fontId="10" fillId="3" borderId="3" xfId="0" applyNumberFormat="1" applyFont="1" applyFill="1" applyBorder="1" applyAlignment="1" applyProtection="1">
      <alignment horizontal="center" vertical="center" shrinkToFit="1"/>
    </xf>
    <xf numFmtId="188" fontId="10" fillId="3" borderId="4" xfId="0" applyNumberFormat="1" applyFont="1" applyFill="1" applyBorder="1" applyAlignment="1" applyProtection="1">
      <alignment horizontal="center" vertical="center" shrinkToFit="1"/>
    </xf>
    <xf numFmtId="0" fontId="10" fillId="3" borderId="36" xfId="0" applyFont="1" applyFill="1" applyBorder="1" applyAlignment="1" applyProtection="1">
      <alignment horizontal="center" vertical="center" shrinkToFit="1"/>
    </xf>
    <xf numFmtId="0" fontId="10" fillId="3" borderId="37" xfId="0" applyFont="1" applyFill="1" applyBorder="1" applyAlignment="1" applyProtection="1">
      <alignment horizontal="center" vertical="center" shrinkToFit="1"/>
    </xf>
    <xf numFmtId="0" fontId="10" fillId="3" borderId="5"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19" fillId="0" borderId="39" xfId="0" applyFont="1" applyBorder="1" applyAlignment="1" applyProtection="1">
      <alignment horizontal="center" vertical="center"/>
      <protection locked="0"/>
    </xf>
    <xf numFmtId="179" fontId="7" fillId="0" borderId="21" xfId="0" applyNumberFormat="1" applyFont="1" applyBorder="1" applyAlignment="1" applyProtection="1">
      <alignment horizontal="center" vertical="center"/>
    </xf>
    <xf numFmtId="0" fontId="11" fillId="5" borderId="65" xfId="0" applyFont="1" applyFill="1" applyBorder="1" applyAlignment="1" applyProtection="1">
      <alignment horizontal="center" vertical="center"/>
    </xf>
    <xf numFmtId="0" fontId="11" fillId="5" borderId="66" xfId="0" applyFont="1" applyFill="1" applyBorder="1" applyAlignment="1" applyProtection="1">
      <alignment horizontal="center" vertical="center"/>
    </xf>
    <xf numFmtId="0" fontId="11" fillId="5" borderId="67" xfId="0" applyFont="1" applyFill="1" applyBorder="1" applyAlignment="1" applyProtection="1">
      <alignment horizontal="center" vertical="center"/>
    </xf>
    <xf numFmtId="0" fontId="12" fillId="2" borderId="9"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5" fillId="0" borderId="59" xfId="0" applyFont="1" applyBorder="1" applyAlignment="1" applyProtection="1">
      <alignment horizontal="center" vertical="center" wrapText="1"/>
    </xf>
    <xf numFmtId="0" fontId="0" fillId="0" borderId="29" xfId="0" applyBorder="1" applyAlignment="1" applyProtection="1">
      <alignment horizontal="center" vertical="center"/>
    </xf>
    <xf numFmtId="0" fontId="9" fillId="0" borderId="60" xfId="0" applyFont="1" applyBorder="1" applyAlignment="1" applyProtection="1">
      <alignment horizontal="center" vertical="center"/>
    </xf>
    <xf numFmtId="0" fontId="0" fillId="0" borderId="61" xfId="0" applyBorder="1" applyAlignment="1" applyProtection="1">
      <alignment horizontal="center" vertical="center"/>
    </xf>
    <xf numFmtId="0" fontId="0" fillId="0" borderId="62" xfId="0" applyBorder="1" applyAlignment="1" applyProtection="1">
      <alignment horizontal="center" vertical="center"/>
    </xf>
    <xf numFmtId="0" fontId="0" fillId="0" borderId="36" xfId="0"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6" fillId="2" borderId="18"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182" fontId="5" fillId="2" borderId="9" xfId="0" applyNumberFormat="1" applyFont="1" applyFill="1" applyBorder="1" applyAlignment="1" applyProtection="1">
      <alignment horizontal="right" vertical="center"/>
      <protection locked="0"/>
    </xf>
    <xf numFmtId="182" fontId="5" fillId="2" borderId="57" xfId="0" applyNumberFormat="1" applyFont="1" applyFill="1" applyBorder="1" applyAlignment="1" applyProtection="1">
      <alignment horizontal="right" vertical="center"/>
      <protection locked="0"/>
    </xf>
    <xf numFmtId="0" fontId="12" fillId="2" borderId="42"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183" fontId="5" fillId="2" borderId="9" xfId="0" applyNumberFormat="1" applyFont="1" applyFill="1" applyBorder="1" applyAlignment="1" applyProtection="1">
      <alignment horizontal="left" vertical="top" wrapText="1"/>
      <protection locked="0"/>
    </xf>
    <xf numFmtId="183" fontId="5" fillId="2" borderId="34" xfId="0" applyNumberFormat="1" applyFont="1" applyFill="1" applyBorder="1" applyAlignment="1" applyProtection="1">
      <alignment horizontal="left" vertical="top"/>
      <protection locked="0"/>
    </xf>
    <xf numFmtId="183" fontId="5" fillId="2" borderId="57" xfId="0" applyNumberFormat="1" applyFont="1" applyFill="1" applyBorder="1" applyAlignment="1" applyProtection="1">
      <alignment horizontal="left" vertical="top"/>
      <protection locked="0"/>
    </xf>
    <xf numFmtId="0" fontId="0" fillId="4" borderId="43" xfId="0" applyFont="1" applyFill="1" applyBorder="1" applyAlignment="1" applyProtection="1">
      <alignment horizontal="center" vertical="center" wrapText="1"/>
    </xf>
    <xf numFmtId="0" fontId="0" fillId="4" borderId="41" xfId="0" applyFill="1" applyBorder="1" applyAlignment="1" applyProtection="1">
      <alignment vertical="center"/>
    </xf>
    <xf numFmtId="0" fontId="0" fillId="4" borderId="44" xfId="0" applyFill="1" applyBorder="1" applyAlignment="1" applyProtection="1">
      <alignment vertical="center"/>
    </xf>
    <xf numFmtId="0" fontId="22" fillId="0" borderId="10" xfId="0" applyFont="1" applyBorder="1" applyAlignment="1" applyProtection="1">
      <alignment horizontal="center" vertical="center"/>
    </xf>
    <xf numFmtId="0" fontId="13" fillId="0" borderId="10" xfId="0" applyFont="1" applyBorder="1" applyAlignment="1" applyProtection="1">
      <alignment horizontal="center" vertical="center"/>
    </xf>
    <xf numFmtId="0" fontId="5" fillId="0" borderId="53" xfId="0" applyFont="1" applyBorder="1" applyAlignment="1" applyProtection="1">
      <alignment horizontal="center" vertical="center" shrinkToFit="1"/>
    </xf>
    <xf numFmtId="0" fontId="22" fillId="0" borderId="53" xfId="0" applyFont="1" applyBorder="1" applyAlignment="1" applyProtection="1">
      <alignment horizontal="center" vertical="center"/>
    </xf>
    <xf numFmtId="0" fontId="18" fillId="0" borderId="21" xfId="0" applyFont="1" applyBorder="1" applyAlignment="1" applyProtection="1">
      <alignment horizontal="center" vertical="center"/>
    </xf>
    <xf numFmtId="0" fontId="10" fillId="3" borderId="49" xfId="0" applyFont="1" applyFill="1" applyBorder="1" applyAlignment="1" applyProtection="1">
      <alignment horizontal="center" vertical="center" shrinkToFit="1"/>
    </xf>
    <xf numFmtId="0" fontId="43" fillId="0" borderId="3" xfId="0" applyFont="1" applyBorder="1" applyAlignment="1" applyProtection="1">
      <alignment vertical="center" wrapText="1"/>
    </xf>
    <xf numFmtId="0" fontId="43" fillId="0" borderId="4" xfId="0" applyFont="1" applyBorder="1" applyAlignment="1" applyProtection="1">
      <alignment vertical="center" wrapText="1"/>
    </xf>
    <xf numFmtId="0" fontId="43" fillId="0" borderId="36" xfId="0" applyFont="1" applyBorder="1" applyAlignment="1" applyProtection="1">
      <alignment vertical="center" wrapText="1"/>
    </xf>
    <xf numFmtId="0" fontId="43" fillId="0" borderId="37" xfId="0" applyFont="1" applyBorder="1" applyAlignment="1" applyProtection="1">
      <alignment vertical="center" wrapText="1"/>
    </xf>
    <xf numFmtId="0" fontId="22" fillId="0" borderId="16" xfId="0" applyFont="1" applyBorder="1" applyAlignment="1" applyProtection="1">
      <alignment horizontal="center" vertical="center"/>
    </xf>
    <xf numFmtId="0" fontId="19" fillId="0" borderId="10"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3" fillId="0" borderId="16" xfId="0" applyFont="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43" fillId="0" borderId="42" xfId="0" applyFont="1" applyBorder="1" applyAlignment="1" applyProtection="1">
      <alignment vertical="center" wrapText="1"/>
    </xf>
    <xf numFmtId="0" fontId="43" fillId="0" borderId="49" xfId="0" applyFont="1" applyBorder="1" applyAlignment="1" applyProtection="1">
      <alignment vertical="center" wrapText="1"/>
    </xf>
    <xf numFmtId="0" fontId="5" fillId="0" borderId="10" xfId="0" applyFont="1" applyBorder="1" applyAlignment="1" applyProtection="1">
      <alignment horizontal="center" vertical="center" shrinkToFit="1"/>
    </xf>
    <xf numFmtId="176" fontId="7" fillId="0" borderId="16" xfId="0" applyNumberFormat="1" applyFont="1" applyBorder="1" applyAlignment="1" applyProtection="1">
      <alignment horizontal="center" vertical="center"/>
    </xf>
    <xf numFmtId="176" fontId="7" fillId="0" borderId="21" xfId="0" applyNumberFormat="1"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1" xfId="0" applyFont="1" applyBorder="1" applyAlignment="1" applyProtection="1">
      <alignment horizontal="center" vertical="center" wrapText="1"/>
    </xf>
    <xf numFmtId="31" fontId="0" fillId="2" borderId="50" xfId="0" applyNumberFormat="1" applyFill="1" applyBorder="1" applyAlignment="1" applyProtection="1">
      <alignment horizontal="center" vertical="center" wrapText="1"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31" fontId="5" fillId="0" borderId="53" xfId="0" applyNumberFormat="1" applyFont="1" applyBorder="1" applyAlignment="1" applyProtection="1">
      <alignment horizontal="center" vertical="center"/>
      <protection locked="0"/>
    </xf>
    <xf numFmtId="31" fontId="5" fillId="0" borderId="21" xfId="0" applyNumberFormat="1" applyFont="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183" fontId="5" fillId="2" borderId="34" xfId="0" applyNumberFormat="1" applyFont="1" applyFill="1" applyBorder="1" applyAlignment="1" applyProtection="1">
      <alignment horizontal="left" vertical="center"/>
      <protection locked="0"/>
    </xf>
    <xf numFmtId="183" fontId="5" fillId="2" borderId="35" xfId="0" applyNumberFormat="1" applyFont="1" applyFill="1" applyBorder="1" applyAlignment="1" applyProtection="1">
      <alignment horizontal="left" vertical="center"/>
      <protection locked="0"/>
    </xf>
    <xf numFmtId="0" fontId="0" fillId="2" borderId="3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12" fillId="2" borderId="38" xfId="0" applyFont="1" applyFill="1" applyBorder="1" applyAlignment="1" applyProtection="1">
      <alignment horizontal="center" vertical="center" shrinkToFit="1"/>
      <protection locked="0"/>
    </xf>
    <xf numFmtId="0" fontId="12" fillId="2" borderId="55" xfId="0" applyFont="1" applyFill="1" applyBorder="1" applyAlignment="1" applyProtection="1">
      <alignment horizontal="center" vertical="center" shrinkToFit="1"/>
      <protection locked="0"/>
    </xf>
    <xf numFmtId="0" fontId="5" fillId="0" borderId="21" xfId="0" applyFont="1" applyBorder="1" applyAlignment="1" applyProtection="1">
      <alignment vertical="center" wrapText="1"/>
    </xf>
    <xf numFmtId="0" fontId="0" fillId="0" borderId="21" xfId="0" applyBorder="1" applyAlignment="1" applyProtection="1">
      <alignment vertical="center" wrapText="1"/>
    </xf>
    <xf numFmtId="0" fontId="5" fillId="0" borderId="10" xfId="0" applyFont="1" applyBorder="1" applyAlignment="1" applyProtection="1">
      <alignment vertical="center" wrapText="1"/>
    </xf>
    <xf numFmtId="0" fontId="0" fillId="0" borderId="10" xfId="0" applyBorder="1" applyAlignment="1" applyProtection="1">
      <alignment vertical="center" wrapText="1"/>
    </xf>
    <xf numFmtId="0" fontId="5" fillId="0" borderId="19" xfId="0" applyFont="1" applyBorder="1" applyAlignment="1" applyProtection="1">
      <alignment horizontal="center" vertical="center" wrapText="1"/>
    </xf>
    <xf numFmtId="0" fontId="0" fillId="0" borderId="44" xfId="0" applyBorder="1" applyAlignment="1" applyProtection="1">
      <alignment horizontal="center" vertical="center"/>
    </xf>
    <xf numFmtId="179" fontId="7" fillId="0" borderId="53" xfId="0" applyNumberFormat="1" applyFont="1" applyBorder="1" applyAlignment="1" applyProtection="1">
      <alignment horizontal="center" vertical="center"/>
    </xf>
    <xf numFmtId="0" fontId="5" fillId="0" borderId="4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0" fillId="0" borderId="42" xfId="0" applyBorder="1" applyAlignment="1" applyProtection="1">
      <alignment vertical="center"/>
    </xf>
    <xf numFmtId="0" fontId="0" fillId="0" borderId="26" xfId="0" applyBorder="1" applyAlignment="1" applyProtection="1">
      <alignment vertical="center"/>
    </xf>
    <xf numFmtId="0" fontId="0" fillId="0" borderId="54" xfId="0" applyBorder="1" applyAlignment="1" applyProtection="1">
      <alignment vertical="center"/>
    </xf>
    <xf numFmtId="0" fontId="0" fillId="0" borderId="36" xfId="0" applyBorder="1" applyAlignment="1" applyProtection="1">
      <alignment vertical="center"/>
    </xf>
    <xf numFmtId="0" fontId="0" fillId="0" borderId="46" xfId="0" applyBorder="1" applyAlignment="1" applyProtection="1">
      <alignment vertical="center"/>
    </xf>
    <xf numFmtId="0" fontId="0" fillId="0" borderId="47" xfId="0" applyBorder="1" applyAlignment="1" applyProtection="1">
      <alignment vertical="center"/>
    </xf>
    <xf numFmtId="0" fontId="0" fillId="0" borderId="22"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21" xfId="0" applyFont="1" applyBorder="1" applyAlignment="1" applyProtection="1">
      <alignment horizontal="left" vertical="center" wrapText="1"/>
    </xf>
    <xf numFmtId="0" fontId="19" fillId="0" borderId="35"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0" fontId="19" fillId="0" borderId="55" xfId="0" applyFont="1" applyBorder="1" applyAlignment="1" applyProtection="1">
      <alignment horizontal="center" vertical="center" wrapText="1"/>
    </xf>
    <xf numFmtId="0" fontId="0" fillId="3" borderId="43" xfId="0" applyFill="1" applyBorder="1" applyAlignment="1" applyProtection="1">
      <alignment horizontal="center" vertical="center" wrapText="1"/>
      <protection locked="0"/>
    </xf>
    <xf numFmtId="0" fontId="0" fillId="3" borderId="41" xfId="0" applyFill="1" applyBorder="1" applyAlignment="1" applyProtection="1">
      <alignment horizontal="center" vertical="center" wrapText="1"/>
      <protection locked="0"/>
    </xf>
    <xf numFmtId="0" fontId="0" fillId="3" borderId="44" xfId="0" applyFill="1" applyBorder="1" applyAlignment="1" applyProtection="1">
      <alignment horizontal="center" vertical="center" wrapText="1"/>
      <protection locked="0"/>
    </xf>
    <xf numFmtId="0" fontId="0" fillId="0" borderId="8"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45" xfId="0" applyFont="1" applyBorder="1" applyAlignment="1" applyProtection="1">
      <alignment horizontal="left" vertical="center" wrapText="1"/>
    </xf>
    <xf numFmtId="0" fontId="0" fillId="0" borderId="36"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0" fillId="0" borderId="47" xfId="0" applyFont="1" applyBorder="1" applyAlignment="1" applyProtection="1">
      <alignment horizontal="left" vertical="center" wrapText="1"/>
    </xf>
    <xf numFmtId="0" fontId="19" fillId="3" borderId="8" xfId="0" applyFont="1" applyFill="1" applyBorder="1" applyAlignment="1" applyProtection="1">
      <alignment horizontal="center" wrapText="1"/>
    </xf>
    <xf numFmtId="0" fontId="19" fillId="3" borderId="2" xfId="0" applyFont="1" applyFill="1" applyBorder="1" applyAlignment="1" applyProtection="1">
      <alignment horizontal="center" wrapText="1"/>
    </xf>
    <xf numFmtId="0" fontId="0" fillId="0" borderId="42" xfId="0" applyFont="1" applyBorder="1" applyAlignment="1" applyProtection="1">
      <alignment vertical="center" wrapText="1"/>
    </xf>
    <xf numFmtId="0" fontId="0" fillId="0" borderId="3" xfId="0" applyBorder="1" applyAlignment="1" applyProtection="1">
      <alignment vertical="center"/>
    </xf>
    <xf numFmtId="0" fontId="0" fillId="0" borderId="0" xfId="0" applyBorder="1" applyAlignment="1" applyProtection="1">
      <alignment vertical="center"/>
    </xf>
    <xf numFmtId="0" fontId="0" fillId="0" borderId="58" xfId="0" applyBorder="1" applyAlignment="1" applyProtection="1">
      <alignment vertical="center"/>
    </xf>
    <xf numFmtId="0" fontId="0" fillId="0" borderId="16"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48" xfId="0" applyBorder="1" applyAlignment="1" applyProtection="1">
      <alignment horizontal="left" vertical="center" wrapText="1"/>
    </xf>
    <xf numFmtId="188" fontId="10" fillId="3" borderId="42" xfId="0" applyNumberFormat="1" applyFont="1" applyFill="1" applyBorder="1" applyAlignment="1" applyProtection="1">
      <alignment horizontal="center" vertical="top" shrinkToFit="1"/>
    </xf>
    <xf numFmtId="188" fontId="10" fillId="3" borderId="49" xfId="0" applyNumberFormat="1" applyFont="1" applyFill="1" applyBorder="1" applyAlignment="1" applyProtection="1">
      <alignment horizontal="center" vertical="top" shrinkToFit="1"/>
    </xf>
    <xf numFmtId="0" fontId="5" fillId="0" borderId="42" xfId="0" applyFont="1" applyBorder="1" applyAlignment="1" applyProtection="1">
      <alignment vertical="center" wrapText="1"/>
    </xf>
    <xf numFmtId="0" fontId="0" fillId="0" borderId="26" xfId="0" applyBorder="1" applyAlignment="1" applyProtection="1">
      <alignment vertical="center" wrapText="1"/>
    </xf>
    <xf numFmtId="0" fontId="0" fillId="0" borderId="54" xfId="0" applyBorder="1" applyAlignment="1" applyProtection="1">
      <alignment vertical="center" wrapText="1"/>
    </xf>
    <xf numFmtId="0" fontId="0" fillId="0" borderId="36" xfId="0" applyBorder="1" applyAlignment="1" applyProtection="1">
      <alignment vertical="center" wrapText="1"/>
    </xf>
    <xf numFmtId="0" fontId="0" fillId="0" borderId="46" xfId="0" applyBorder="1" applyAlignment="1" applyProtection="1">
      <alignment vertical="center" wrapText="1"/>
    </xf>
    <xf numFmtId="0" fontId="0" fillId="0" borderId="47" xfId="0" applyBorder="1" applyAlignment="1" applyProtection="1">
      <alignment vertical="center" wrapText="1"/>
    </xf>
    <xf numFmtId="0" fontId="12" fillId="0" borderId="68"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36" xfId="0" applyFont="1" applyBorder="1" applyAlignment="1" applyProtection="1">
      <alignment horizontal="center" vertical="center" shrinkToFit="1"/>
    </xf>
    <xf numFmtId="0" fontId="12" fillId="0" borderId="37" xfId="0" applyFont="1" applyBorder="1" applyAlignment="1" applyProtection="1">
      <alignment horizontal="center" vertical="center" shrinkToFit="1"/>
    </xf>
    <xf numFmtId="0" fontId="12" fillId="0" borderId="56"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182" fontId="5" fillId="2" borderId="14"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left" vertical="center" wrapText="1"/>
    </xf>
    <xf numFmtId="38" fontId="5" fillId="0" borderId="0" xfId="4" applyFont="1" applyBorder="1" applyAlignment="1" applyProtection="1">
      <alignment horizontal="right" vertical="center" shrinkToFit="1"/>
    </xf>
    <xf numFmtId="49" fontId="15" fillId="0" borderId="0" xfId="4" applyNumberFormat="1" applyFont="1" applyBorder="1" applyAlignment="1" applyProtection="1">
      <alignment horizontal="justify" vertical="justify" wrapTex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0" fontId="5" fillId="0" borderId="33"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0" xfId="0" applyFont="1" applyBorder="1" applyAlignment="1" applyProtection="1">
      <alignment horizontal="justify" vertical="justify" wrapText="1"/>
    </xf>
    <xf numFmtId="0" fontId="45" fillId="0" borderId="0" xfId="0" applyFont="1" applyAlignment="1" applyProtection="1">
      <alignment horizontal="justify" vertical="justify" wrapText="1"/>
    </xf>
    <xf numFmtId="0" fontId="5" fillId="0" borderId="53"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3" xfId="0" applyFont="1" applyBorder="1" applyAlignment="1" applyProtection="1">
      <alignment horizontal="center" vertical="center" wrapText="1" shrinkToFit="1"/>
    </xf>
    <xf numFmtId="182" fontId="5" fillId="2" borderId="11" xfId="0" applyNumberFormat="1" applyFont="1" applyFill="1" applyBorder="1" applyAlignment="1" applyProtection="1">
      <alignment horizontal="center" vertical="center"/>
      <protection locked="0"/>
    </xf>
    <xf numFmtId="0" fontId="12" fillId="0" borderId="38" xfId="0" applyFont="1" applyBorder="1" applyAlignment="1" applyProtection="1">
      <alignment horizontal="center" vertical="center"/>
    </xf>
    <xf numFmtId="0" fontId="12" fillId="0" borderId="55" xfId="0" applyFont="1" applyBorder="1" applyAlignment="1" applyProtection="1">
      <alignment horizontal="center" vertical="center"/>
    </xf>
    <xf numFmtId="182" fontId="5" fillId="2" borderId="21" xfId="0" applyNumberFormat="1" applyFont="1" applyFill="1" applyBorder="1" applyAlignment="1" applyProtection="1">
      <alignment horizontal="center" vertical="center"/>
      <protection locked="0"/>
    </xf>
    <xf numFmtId="0" fontId="12" fillId="0" borderId="36" xfId="0" applyFont="1" applyBorder="1" applyAlignment="1" applyProtection="1">
      <alignment horizontal="center" vertical="center"/>
    </xf>
    <xf numFmtId="0" fontId="12" fillId="0" borderId="46" xfId="0" applyFont="1" applyBorder="1" applyAlignment="1" applyProtection="1">
      <alignment horizontal="center" vertical="center"/>
    </xf>
    <xf numFmtId="0" fontId="5" fillId="0" borderId="0" xfId="0" applyFont="1" applyBorder="1" applyAlignment="1" applyProtection="1">
      <alignment vertical="center"/>
    </xf>
    <xf numFmtId="0" fontId="15" fillId="0" borderId="0" xfId="0" applyFont="1" applyBorder="1" applyAlignment="1" applyProtection="1">
      <alignment vertical="center"/>
    </xf>
    <xf numFmtId="0" fontId="25" fillId="0" borderId="0" xfId="0" applyFont="1" applyFill="1" applyBorder="1" applyAlignment="1" applyProtection="1">
      <alignment vertical="center" shrinkToFit="1"/>
    </xf>
    <xf numFmtId="0" fontId="25" fillId="0" borderId="0" xfId="0" applyFont="1" applyBorder="1" applyAlignment="1" applyProtection="1">
      <alignment vertical="center" shrinkToFit="1"/>
    </xf>
    <xf numFmtId="0" fontId="25" fillId="0" borderId="0" xfId="0" applyFont="1" applyFill="1" applyBorder="1" applyAlignment="1" applyProtection="1">
      <alignment vertical="center"/>
    </xf>
    <xf numFmtId="0" fontId="25" fillId="0" borderId="0" xfId="0" applyFont="1" applyBorder="1" applyAlignment="1" applyProtection="1">
      <alignment vertical="center"/>
    </xf>
    <xf numFmtId="0" fontId="45" fillId="0" borderId="0" xfId="0" applyFont="1" applyBorder="1" applyAlignment="1" applyProtection="1">
      <alignment horizontal="justify" vertical="justify" wrapText="1"/>
    </xf>
    <xf numFmtId="0" fontId="5" fillId="0" borderId="0" xfId="0" applyFont="1" applyBorder="1" applyAlignment="1" applyProtection="1">
      <alignment horizontal="left" vertical="center" shrinkToFit="1"/>
    </xf>
    <xf numFmtId="0" fontId="45" fillId="0" borderId="0" xfId="0" applyFont="1" applyBorder="1" applyAlignment="1" applyProtection="1">
      <alignment horizontal="left" vertical="center" shrinkToFit="1"/>
    </xf>
    <xf numFmtId="0" fontId="12" fillId="0" borderId="68" xfId="0" applyFont="1" applyBorder="1" applyAlignment="1" applyProtection="1">
      <alignment horizontal="center" vertical="center" shrinkToFit="1"/>
    </xf>
    <xf numFmtId="0" fontId="12" fillId="0" borderId="71" xfId="0" applyFont="1" applyBorder="1" applyAlignment="1" applyProtection="1">
      <alignment horizontal="center" vertical="center" shrinkToFit="1"/>
    </xf>
    <xf numFmtId="0" fontId="15" fillId="0" borderId="0" xfId="0" applyFont="1" applyBorder="1" applyAlignment="1" applyProtection="1">
      <alignment horizontal="left" vertical="justify" wrapText="1"/>
    </xf>
    <xf numFmtId="0" fontId="12" fillId="0" borderId="72" xfId="0" applyFont="1" applyBorder="1" applyAlignment="1" applyProtection="1">
      <alignment horizontal="center" vertical="center"/>
    </xf>
    <xf numFmtId="0" fontId="12" fillId="0" borderId="38" xfId="0" applyFont="1" applyBorder="1" applyAlignment="1" applyProtection="1">
      <alignment vertical="center"/>
    </xf>
    <xf numFmtId="0" fontId="12" fillId="0" borderId="56" xfId="0" applyFont="1" applyBorder="1" applyAlignment="1" applyProtection="1">
      <alignment vertical="center"/>
    </xf>
    <xf numFmtId="0" fontId="12" fillId="0" borderId="55"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182" fontId="5" fillId="2" borderId="14" xfId="0" applyNumberFormat="1" applyFont="1" applyFill="1" applyBorder="1" applyAlignment="1" applyProtection="1">
      <alignment vertical="center"/>
      <protection locked="0"/>
    </xf>
    <xf numFmtId="0" fontId="5" fillId="0" borderId="0" xfId="0" applyFont="1" applyBorder="1" applyAlignment="1" applyProtection="1">
      <alignment horizontal="right" vertical="center" wrapText="1"/>
    </xf>
    <xf numFmtId="0" fontId="5" fillId="0" borderId="4" xfId="0" applyFont="1" applyBorder="1" applyAlignment="1" applyProtection="1">
      <alignment horizontal="right" vertical="center" wrapText="1"/>
    </xf>
    <xf numFmtId="0" fontId="7" fillId="0" borderId="0" xfId="0" applyFont="1" applyBorder="1" applyAlignment="1" applyProtection="1">
      <alignment horizontal="right" vertical="center" shrinkToFit="1"/>
    </xf>
    <xf numFmtId="0" fontId="45" fillId="0" borderId="0" xfId="0" applyFont="1" applyBorder="1" applyAlignment="1" applyProtection="1">
      <alignment horizontal="left" vertical="center" wrapText="1"/>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left" vertical="center" indent="1"/>
    </xf>
    <xf numFmtId="0" fontId="5" fillId="0" borderId="0" xfId="0" applyFont="1" applyBorder="1" applyAlignment="1" applyProtection="1">
      <alignment vertical="center" wrapText="1"/>
    </xf>
    <xf numFmtId="0" fontId="0" fillId="0" borderId="0" xfId="0" applyBorder="1" applyAlignment="1" applyProtection="1">
      <alignment vertical="center" wrapText="1"/>
    </xf>
    <xf numFmtId="176"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11" fillId="5" borderId="65" xfId="0" applyFont="1" applyFill="1" applyBorder="1" applyAlignment="1" applyProtection="1">
      <alignment horizontal="center" vertical="center"/>
      <protection locked="0"/>
    </xf>
    <xf numFmtId="0" fontId="11" fillId="5" borderId="66" xfId="0" applyFont="1" applyFill="1" applyBorder="1" applyAlignment="1" applyProtection="1">
      <alignment horizontal="center" vertical="center"/>
      <protection locked="0"/>
    </xf>
    <xf numFmtId="0" fontId="11" fillId="5" borderId="67" xfId="0" applyFont="1" applyFill="1" applyBorder="1" applyAlignment="1" applyProtection="1">
      <alignment horizontal="center" vertical="center"/>
      <protection locked="0"/>
    </xf>
    <xf numFmtId="0" fontId="19" fillId="0" borderId="39" xfId="0" applyNumberFormat="1" applyFont="1" applyBorder="1" applyAlignment="1" applyProtection="1">
      <alignment horizontal="center" vertical="center"/>
      <protection locked="0"/>
    </xf>
  </cellXfs>
  <cellStyles count="5">
    <cellStyle name="パーセント" xfId="1" builtinId="5"/>
    <cellStyle name="パーセント 2" xfId="2"/>
    <cellStyle name="桁区切り" xfId="3" builtinId="6"/>
    <cellStyle name="桁区切り 2" xfId="4"/>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font>
    </dxf>
    <dxf>
      <font>
        <color rgb="FFFF0000"/>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28</xdr:row>
      <xdr:rowOff>152400</xdr:rowOff>
    </xdr:from>
    <xdr:to>
      <xdr:col>8</xdr:col>
      <xdr:colOff>38100</xdr:colOff>
      <xdr:row>39</xdr:row>
      <xdr:rowOff>95250</xdr:rowOff>
    </xdr:to>
    <xdr:pic>
      <xdr:nvPicPr>
        <xdr:cNvPr id="2371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65785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180975</xdr:rowOff>
    </xdr:from>
    <xdr:to>
      <xdr:col>8</xdr:col>
      <xdr:colOff>47625</xdr:colOff>
      <xdr:row>52</xdr:row>
      <xdr:rowOff>133350</xdr:rowOff>
    </xdr:to>
    <xdr:pic>
      <xdr:nvPicPr>
        <xdr:cNvPr id="23720"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02005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619125</xdr:colOff>
      <xdr:row>16</xdr:row>
      <xdr:rowOff>38100</xdr:rowOff>
    </xdr:from>
    <xdr:to>
      <xdr:col>3</xdr:col>
      <xdr:colOff>259672</xdr:colOff>
      <xdr:row>18</xdr:row>
      <xdr:rowOff>65930</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619125" y="327660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619125" y="327660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26</xdr:row>
      <xdr:rowOff>38100</xdr:rowOff>
    </xdr:from>
    <xdr:to>
      <xdr:col>4</xdr:col>
      <xdr:colOff>342900</xdr:colOff>
      <xdr:row>28</xdr:row>
      <xdr:rowOff>9525</xdr:rowOff>
    </xdr:to>
    <xdr:pic>
      <xdr:nvPicPr>
        <xdr:cNvPr id="21426" name="Picture 7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5791200"/>
          <a:ext cx="25717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9525</xdr:colOff>
      <xdr:row>62</xdr:row>
      <xdr:rowOff>19050</xdr:rowOff>
    </xdr:from>
    <xdr:to>
      <xdr:col>4</xdr:col>
      <xdr:colOff>47625</xdr:colOff>
      <xdr:row>64</xdr:row>
      <xdr:rowOff>114300</xdr:rowOff>
    </xdr:to>
    <xdr:pic>
      <xdr:nvPicPr>
        <xdr:cNvPr id="21427" name="Picture 7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5425" y="12792075"/>
          <a:ext cx="16478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161925</xdr:colOff>
      <xdr:row>33</xdr:row>
      <xdr:rowOff>28575</xdr:rowOff>
    </xdr:from>
    <xdr:to>
      <xdr:col>6</xdr:col>
      <xdr:colOff>457200</xdr:colOff>
      <xdr:row>40</xdr:row>
      <xdr:rowOff>66675</xdr:rowOff>
    </xdr:to>
    <xdr:pic>
      <xdr:nvPicPr>
        <xdr:cNvPr id="21428"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47825" y="7086600"/>
          <a:ext cx="3286125" cy="13716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161925</xdr:colOff>
      <xdr:row>40</xdr:row>
      <xdr:rowOff>190500</xdr:rowOff>
    </xdr:from>
    <xdr:to>
      <xdr:col>6</xdr:col>
      <xdr:colOff>457200</xdr:colOff>
      <xdr:row>48</xdr:row>
      <xdr:rowOff>47625</xdr:rowOff>
    </xdr:to>
    <xdr:pic>
      <xdr:nvPicPr>
        <xdr:cNvPr id="21429"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47825" y="8582025"/>
          <a:ext cx="3286125" cy="13811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77</xdr:row>
      <xdr:rowOff>0</xdr:rowOff>
    </xdr:from>
    <xdr:to>
      <xdr:col>8</xdr:col>
      <xdr:colOff>9525</xdr:colOff>
      <xdr:row>87</xdr:row>
      <xdr:rowOff>180975</xdr:rowOff>
    </xdr:to>
    <xdr:pic>
      <xdr:nvPicPr>
        <xdr:cNvPr id="21430"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15621000"/>
          <a:ext cx="4371975" cy="20859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90</xdr:row>
      <xdr:rowOff>0</xdr:rowOff>
    </xdr:from>
    <xdr:to>
      <xdr:col>8</xdr:col>
      <xdr:colOff>9525</xdr:colOff>
      <xdr:row>100</xdr:row>
      <xdr:rowOff>180975</xdr:rowOff>
    </xdr:to>
    <xdr:pic>
      <xdr:nvPicPr>
        <xdr:cNvPr id="21431"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18097500"/>
          <a:ext cx="4371975" cy="20859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123825</xdr:colOff>
      <xdr:row>13</xdr:row>
      <xdr:rowOff>24300</xdr:rowOff>
    </xdr:from>
    <xdr:to>
      <xdr:col>4</xdr:col>
      <xdr:colOff>609600</xdr:colOff>
      <xdr:row>15</xdr:row>
      <xdr:rowOff>0</xdr:rowOff>
    </xdr:to>
    <xdr:pic>
      <xdr:nvPicPr>
        <xdr:cNvPr id="21432" name="Picture 1171"/>
        <xdr:cNvPicPr>
          <a:picLocks noChangeAspect="1" noChangeArrowheads="1"/>
        </xdr:cNvPicPr>
      </xdr:nvPicPr>
      <xdr:blipFill>
        <a:blip xmlns:r="http://schemas.openxmlformats.org/officeDocument/2006/relationships" r:embed="rId4" cstate="print">
          <a:lum bright="-26000" contrast="44000"/>
          <a:extLst>
            <a:ext uri="{28A0092B-C50C-407E-A947-70E740481C1C}">
              <a14:useLocalDpi xmlns:a14="http://schemas.microsoft.com/office/drawing/2010/main" val="0"/>
            </a:ext>
          </a:extLst>
        </a:blip>
        <a:srcRect/>
        <a:stretch>
          <a:fillRect/>
        </a:stretch>
      </xdr:blipFill>
      <xdr:spPr bwMode="auto">
        <a:xfrm>
          <a:off x="914400" y="2977050"/>
          <a:ext cx="2790825" cy="43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xdr:colOff>
      <xdr:row>29</xdr:row>
      <xdr:rowOff>0</xdr:rowOff>
    </xdr:from>
    <xdr:to>
      <xdr:col>9</xdr:col>
      <xdr:colOff>95250</xdr:colOff>
      <xdr:row>39</xdr:row>
      <xdr:rowOff>133350</xdr:rowOff>
    </xdr:to>
    <xdr:pic>
      <xdr:nvPicPr>
        <xdr:cNvPr id="403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 y="5705475"/>
          <a:ext cx="43243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0</xdr:rowOff>
    </xdr:from>
    <xdr:to>
      <xdr:col>9</xdr:col>
      <xdr:colOff>76200</xdr:colOff>
      <xdr:row>51</xdr:row>
      <xdr:rowOff>133350</xdr:rowOff>
    </xdr:to>
    <xdr:pic>
      <xdr:nvPicPr>
        <xdr:cNvPr id="403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7991475"/>
          <a:ext cx="43243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447675</xdr:colOff>
      <xdr:row>14</xdr:row>
      <xdr:rowOff>57150</xdr:rowOff>
    </xdr:from>
    <xdr:to>
      <xdr:col>3</xdr:col>
      <xdr:colOff>533400</xdr:colOff>
      <xdr:row>15</xdr:row>
      <xdr:rowOff>276225</xdr:rowOff>
    </xdr:to>
    <xdr:pic>
      <xdr:nvPicPr>
        <xdr:cNvPr id="4040"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775" y="2867025"/>
          <a:ext cx="12477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69</xdr:row>
      <xdr:rowOff>19050</xdr:rowOff>
    </xdr:from>
    <xdr:to>
      <xdr:col>2</xdr:col>
      <xdr:colOff>352425</xdr:colOff>
      <xdr:row>70</xdr:row>
      <xdr:rowOff>161925</xdr:rowOff>
    </xdr:to>
    <xdr:pic>
      <xdr:nvPicPr>
        <xdr:cNvPr id="22851" name="Picture 4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4163675"/>
          <a:ext cx="857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35</xdr:row>
      <xdr:rowOff>0</xdr:rowOff>
    </xdr:from>
    <xdr:to>
      <xdr:col>8</xdr:col>
      <xdr:colOff>323850</xdr:colOff>
      <xdr:row>47</xdr:row>
      <xdr:rowOff>161925</xdr:rowOff>
    </xdr:to>
    <xdr:pic>
      <xdr:nvPicPr>
        <xdr:cNvPr id="22852"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7210425"/>
          <a:ext cx="4314825" cy="24479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87</xdr:row>
      <xdr:rowOff>0</xdr:rowOff>
    </xdr:from>
    <xdr:to>
      <xdr:col>8</xdr:col>
      <xdr:colOff>323850</xdr:colOff>
      <xdr:row>100</xdr:row>
      <xdr:rowOff>161925</xdr:rowOff>
    </xdr:to>
    <xdr:pic>
      <xdr:nvPicPr>
        <xdr:cNvPr id="22853"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17649825"/>
          <a:ext cx="4314825" cy="23907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38100</xdr:colOff>
      <xdr:row>19</xdr:row>
      <xdr:rowOff>57150</xdr:rowOff>
    </xdr:from>
    <xdr:to>
      <xdr:col>2</xdr:col>
      <xdr:colOff>409575</xdr:colOff>
      <xdr:row>21</xdr:row>
      <xdr:rowOff>9525</xdr:rowOff>
    </xdr:to>
    <xdr:pic>
      <xdr:nvPicPr>
        <xdr:cNvPr id="22854" name="Picture 47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8675" y="4114800"/>
          <a:ext cx="10572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19049</xdr:colOff>
      <xdr:row>6</xdr:row>
      <xdr:rowOff>242887</xdr:rowOff>
    </xdr:from>
    <xdr:ext cx="1419226" cy="442301"/>
    <mc:AlternateContent xmlns:mc="http://schemas.openxmlformats.org/markup-compatibility/2006" xmlns:a14="http://schemas.microsoft.com/office/drawing/2010/main">
      <mc:Choice Requires="a14">
        <xdr:sp macro="" textlink="">
          <xdr:nvSpPr>
            <xdr:cNvPr id="2" name="テキスト ボックス 1"/>
            <xdr:cNvSpPr txBox="1"/>
          </xdr:nvSpPr>
          <xdr:spPr>
            <a:xfrm>
              <a:off x="1047749" y="1652587"/>
              <a:ext cx="1419226"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180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r>
                          <a:rPr lang="en-US" altLang="ja-JP" sz="1100">
                            <a:solidFill>
                              <a:schemeClr val="tx1"/>
                            </a:solidFill>
                            <a:effectLst/>
                            <a:latin typeface="Cambria Math"/>
                            <a:ea typeface="+mn-ea"/>
                            <a:cs typeface="+mn-cs"/>
                          </a:rPr>
                          <m:t>180</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2" name="テキスト ボックス 1"/>
            <xdr:cNvSpPr txBox="1"/>
          </xdr:nvSpPr>
          <xdr:spPr>
            <a:xfrm>
              <a:off x="1047749" y="1652587"/>
              <a:ext cx="1419226"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180−25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180−𝜃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2</xdr:col>
      <xdr:colOff>9525</xdr:colOff>
      <xdr:row>18</xdr:row>
      <xdr:rowOff>157162</xdr:rowOff>
    </xdr:from>
    <xdr:ext cx="914400" cy="438838"/>
    <mc:AlternateContent xmlns:mc="http://schemas.openxmlformats.org/markup-compatibility/2006" xmlns:a14="http://schemas.microsoft.com/office/drawing/2010/main">
      <mc:Choice Requires="a14">
        <xdr:sp macro="" textlink="">
          <xdr:nvSpPr>
            <xdr:cNvPr id="3" name="テキスト ボックス 2"/>
            <xdr:cNvSpPr txBox="1"/>
          </xdr:nvSpPr>
          <xdr:spPr>
            <a:xfrm>
              <a:off x="1038225" y="3919537"/>
              <a:ext cx="914400"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c</m:t>
                            </m:r>
                          </m:sub>
                        </m:sSub>
                      </m:den>
                    </m:f>
                  </m:oMath>
                </m:oMathPara>
              </a14:m>
              <a:endParaRPr kumimoji="1" lang="ja-JP" altLang="en-US" sz="1100"/>
            </a:p>
          </xdr:txBody>
        </xdr:sp>
      </mc:Choice>
      <mc:Fallback xmlns="">
        <xdr:sp macro="" textlink="">
          <xdr:nvSpPr>
            <xdr:cNvPr id="3" name="テキスト ボックス 2"/>
            <xdr:cNvSpPr txBox="1"/>
          </xdr:nvSpPr>
          <xdr:spPr>
            <a:xfrm>
              <a:off x="1038225" y="3919537"/>
              <a:ext cx="914400"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 </a:t>
              </a:r>
              <a:endParaRPr kumimoji="1" lang="ja-JP" altLang="en-US" sz="1100"/>
            </a:p>
          </xdr:txBody>
        </xdr:sp>
      </mc:Fallback>
    </mc:AlternateContent>
    <xdr:clientData/>
  </xdr:oneCellAnchor>
  <xdr:oneCellAnchor>
    <xdr:from>
      <xdr:col>0</xdr:col>
      <xdr:colOff>352425</xdr:colOff>
      <xdr:row>40</xdr:row>
      <xdr:rowOff>80962</xdr:rowOff>
    </xdr:from>
    <xdr:ext cx="3838575" cy="441468"/>
    <mc:AlternateContent xmlns:mc="http://schemas.openxmlformats.org/markup-compatibility/2006" xmlns:a14="http://schemas.microsoft.com/office/drawing/2010/main">
      <mc:Choice Requires="a14">
        <xdr:sp macro="" textlink="">
          <xdr:nvSpPr>
            <xdr:cNvPr id="4" name="テキスト ボックス 3"/>
            <xdr:cNvSpPr txBox="1"/>
          </xdr:nvSpPr>
          <xdr:spPr>
            <a:xfrm>
              <a:off x="352425" y="8405812"/>
              <a:ext cx="3838575"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155</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iL</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iL</m:t>
                            </m:r>
                          </m:sub>
                        </m:sSub>
                      </m:den>
                    </m:f>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−155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oMath>
                </m:oMathPara>
              </a14:m>
              <a:endParaRPr kumimoji="1" lang="ja-JP" altLang="en-US" sz="1100"/>
            </a:p>
          </xdr:txBody>
        </xdr:sp>
      </mc:Choice>
      <mc:Fallback xmlns="">
        <xdr:sp macro="" textlink="">
          <xdr:nvSpPr>
            <xdr:cNvPr id="4" name="テキスト ボックス 3"/>
            <xdr:cNvSpPr txBox="1"/>
          </xdr:nvSpPr>
          <xdr:spPr>
            <a:xfrm>
              <a:off x="352425" y="8405812"/>
              <a:ext cx="3838575"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155−𝜃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rH−155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0</xdr:col>
      <xdr:colOff>247650</xdr:colOff>
      <xdr:row>46</xdr:row>
      <xdr:rowOff>14287</xdr:rowOff>
    </xdr:from>
    <xdr:ext cx="4048125" cy="441468"/>
    <mc:AlternateContent xmlns:mc="http://schemas.openxmlformats.org/markup-compatibility/2006" xmlns:a14="http://schemas.microsoft.com/office/drawing/2010/main">
      <mc:Choice Requires="a14">
        <xdr:sp macro="" textlink="">
          <xdr:nvSpPr>
            <xdr:cNvPr id="5" name="テキスト ボックス 4"/>
            <xdr:cNvSpPr txBox="1"/>
          </xdr:nvSpPr>
          <xdr:spPr>
            <a:xfrm>
              <a:off x="247650" y="9386887"/>
              <a:ext cx="4048125"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iL</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135</m:t>
                        </m:r>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r>
                      <a:rPr lang="en-US" altLang="ja-JP" sz="1100">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iL</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iL</m:t>
                            </m:r>
                          </m:sub>
                        </m:sSub>
                      </m:den>
                    </m:f>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−135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iL</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rL</m:t>
                            </m:r>
                          </m:sub>
                        </m:sSub>
                      </m:den>
                    </m:f>
                  </m:oMath>
                </m:oMathPara>
              </a14:m>
              <a:endParaRPr kumimoji="1" lang="ja-JP" altLang="en-US" sz="1100"/>
            </a:p>
          </xdr:txBody>
        </xdr:sp>
      </mc:Choice>
      <mc:Fallback xmlns="">
        <xdr:sp macro="" textlink="">
          <xdr:nvSpPr>
            <xdr:cNvPr id="5" name="テキスト ボックス 4"/>
            <xdr:cNvSpPr txBox="1"/>
          </xdr:nvSpPr>
          <xdr:spPr>
            <a:xfrm>
              <a:off x="247650" y="9386887"/>
              <a:ext cx="4048125" cy="441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135−𝜃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rH−135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rH−𝜃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iL+𝜃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rL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1</xdr:col>
      <xdr:colOff>114301</xdr:colOff>
      <xdr:row>59</xdr:row>
      <xdr:rowOff>100012</xdr:rowOff>
    </xdr:from>
    <xdr:ext cx="2362200" cy="275973"/>
    <mc:AlternateContent xmlns:mc="http://schemas.openxmlformats.org/markup-compatibility/2006" xmlns:a14="http://schemas.microsoft.com/office/drawing/2010/main">
      <mc:Choice Requires="a14">
        <xdr:sp macro="" textlink="">
          <xdr:nvSpPr>
            <xdr:cNvPr id="6" name="テキスト ボックス 5"/>
            <xdr:cNvSpPr txBox="1"/>
          </xdr:nvSpPr>
          <xdr:spPr>
            <a:xfrm>
              <a:off x="904876" y="12196762"/>
              <a:ext cx="2362200"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dH</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a:rPr lang="en-US" altLang="ja-JP" sz="1100" i="1">
                            <a:solidFill>
                              <a:schemeClr val="tx1"/>
                            </a:solidFill>
                            <a:effectLst/>
                            <a:latin typeface="Cambria Math"/>
                            <a:ea typeface="+mn-ea"/>
                            <a:cs typeface="+mn-cs"/>
                          </a:rPr>
                          <m:t>𝑠</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𝑠</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𝑐</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𝑐</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𝑖</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𝑖</m:t>
                        </m:r>
                      </m:sub>
                    </m:sSub>
                  </m:oMath>
                </m:oMathPara>
              </a14:m>
              <a:endParaRPr kumimoji="1" lang="ja-JP" altLang="en-US" sz="1100"/>
            </a:p>
          </xdr:txBody>
        </xdr:sp>
      </mc:Choice>
      <mc:Fallback xmlns="">
        <xdr:sp macro="" textlink="">
          <xdr:nvSpPr>
            <xdr:cNvPr id="6" name="テキスト ボックス 5"/>
            <xdr:cNvSpPr txBox="1"/>
          </xdr:nvSpPr>
          <xdr:spPr>
            <a:xfrm>
              <a:off x="904876" y="12196762"/>
              <a:ext cx="2362200"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dH=𝑛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endParaRPr kumimoji="1" lang="ja-JP" altLang="en-US" sz="1100"/>
            </a:p>
          </xdr:txBody>
        </xdr:sp>
      </mc:Fallback>
    </mc:AlternateContent>
    <xdr:clientData/>
  </xdr:oneCellAnchor>
  <xdr:oneCellAnchor>
    <xdr:from>
      <xdr:col>1</xdr:col>
      <xdr:colOff>152400</xdr:colOff>
      <xdr:row>61</xdr:row>
      <xdr:rowOff>4762</xdr:rowOff>
    </xdr:from>
    <xdr:ext cx="2867025" cy="472694"/>
    <mc:AlternateContent xmlns:mc="http://schemas.openxmlformats.org/markup-compatibility/2006" xmlns:a14="http://schemas.microsoft.com/office/drawing/2010/main">
      <mc:Choice Requires="a14">
        <xdr:sp macro="" textlink="">
          <xdr:nvSpPr>
            <xdr:cNvPr id="7" name="テキスト ボックス 6"/>
            <xdr:cNvSpPr txBox="1"/>
          </xdr:nvSpPr>
          <xdr:spPr>
            <a:xfrm>
              <a:off x="942975" y="12482512"/>
              <a:ext cx="2867025"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dV</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a:rPr lang="en-US" altLang="ja-JP" sz="1100" i="1">
                            <a:solidFill>
                              <a:schemeClr val="tx1"/>
                            </a:solidFill>
                            <a:effectLst/>
                            <a:latin typeface="Cambria Math"/>
                            <a:ea typeface="+mn-ea"/>
                            <a:cs typeface="+mn-cs"/>
                          </a:rPr>
                          <m:t>𝑠</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𝑠</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𝑐</m:t>
                        </m:r>
                      </m:sub>
                    </m:sSub>
                    <m:r>
                      <a:rPr lang="en-US" altLang="ja-JP" sz="1100" i="1">
                        <a:solidFill>
                          <a:schemeClr val="tx1"/>
                        </a:solidFill>
                        <a:effectLst/>
                        <a:latin typeface="Cambria Math"/>
                        <a:ea typeface="+mn-ea"/>
                        <a:cs typeface="+mn-cs"/>
                      </a:rPr>
                      <m:t>+</m:t>
                    </m:r>
                    <m:d>
                      <m:dPr>
                        <m:ctrlPr>
                          <a:rPr lang="ja-JP" altLang="ja-JP" sz="1100" i="1">
                            <a:solidFill>
                              <a:schemeClr val="tx1"/>
                            </a:solidFill>
                            <a:effectLst/>
                            <a:latin typeface="Cambria Math"/>
                            <a:ea typeface="+mn-ea"/>
                            <a:cs typeface="+mn-cs"/>
                          </a:rPr>
                        </m:ctrlPr>
                      </m:dPr>
                      <m:e>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h</m:t>
                            </m:r>
                          </m:e>
                          <m:sub>
                            <m:r>
                              <a:rPr lang="en-US" altLang="ja-JP" sz="1100" i="1">
                                <a:solidFill>
                                  <a:schemeClr val="tx1"/>
                                </a:solidFill>
                                <a:effectLst/>
                                <a:latin typeface="Cambria Math"/>
                                <a:ea typeface="+mn-ea"/>
                                <a:cs typeface="+mn-cs"/>
                              </a:rPr>
                              <m:t>𝑑</m:t>
                            </m:r>
                          </m:sub>
                        </m:sSub>
                        <m:r>
                          <a:rPr lang="en-US" altLang="ja-JP" sz="1100" i="1">
                            <a:solidFill>
                              <a:schemeClr val="tx1"/>
                            </a:solidFill>
                            <a:effectLst/>
                            <a:latin typeface="Cambria Math"/>
                            <a:ea typeface="+mn-ea"/>
                            <a:cs typeface="+mn-cs"/>
                          </a:rPr>
                          <m:t>−</m:t>
                        </m:r>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𝑣</m:t>
                                </m:r>
                              </m:e>
                              <m:sub>
                                <m:r>
                                  <a:rPr lang="en-US" altLang="ja-JP" sz="1100" i="1">
                                    <a:solidFill>
                                      <a:schemeClr val="tx1"/>
                                    </a:solidFill>
                                    <a:effectLst/>
                                    <a:latin typeface="Cambria Math"/>
                                    <a:ea typeface="+mn-ea"/>
                                    <a:cs typeface="+mn-cs"/>
                                  </a:rPr>
                                  <m:t>𝑑</m:t>
                                </m:r>
                              </m:sub>
                            </m:sSub>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a:rPr lang="en-US" altLang="ja-JP" sz="1100" i="1">
                                    <a:solidFill>
                                      <a:schemeClr val="tx1"/>
                                    </a:solidFill>
                                    <a:effectLst/>
                                    <a:latin typeface="Cambria Math"/>
                                    <a:ea typeface="+mn-ea"/>
                                    <a:cs typeface="+mn-cs"/>
                                  </a:rPr>
                                  <m:t>𝑐</m:t>
                                </m:r>
                              </m:sub>
                            </m:sSub>
                          </m:den>
                        </m:f>
                      </m:e>
                    </m:d>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a:rPr lang="en-US" altLang="ja-JP" sz="1100" i="1">
                            <a:solidFill>
                              <a:schemeClr val="tx1"/>
                            </a:solidFill>
                            <a:effectLst/>
                            <a:latin typeface="Cambria Math"/>
                            <a:ea typeface="+mn-ea"/>
                            <a:cs typeface="+mn-cs"/>
                          </a:rPr>
                          <m:t>𝑖</m:t>
                        </m:r>
                      </m:sub>
                    </m:sSub>
                  </m:oMath>
                </m:oMathPara>
              </a14:m>
              <a:endParaRPr kumimoji="1" lang="ja-JP" altLang="en-US" sz="1100"/>
            </a:p>
          </xdr:txBody>
        </xdr:sp>
      </mc:Choice>
      <mc:Fallback xmlns="">
        <xdr:sp macro="" textlink="">
          <xdr:nvSpPr>
            <xdr:cNvPr id="7" name="テキスト ボックス 6"/>
            <xdr:cNvSpPr txBox="1"/>
          </xdr:nvSpPr>
          <xdr:spPr>
            <a:xfrm>
              <a:off x="942975" y="12482512"/>
              <a:ext cx="2867025"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dV=𝑛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𝑠+𝑣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ℎ</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𝑑−𝑣</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𝑑</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𝑐 )</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𝑖</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view="pageBreakPreview" zoomScaleNormal="100" zoomScaleSheetLayoutView="100" workbookViewId="0">
      <selection activeCell="A3" sqref="A3:A4"/>
    </sheetView>
  </sheetViews>
  <sheetFormatPr defaultRowHeight="13.5"/>
  <cols>
    <col min="1" max="1" width="13.625" style="38" customWidth="1"/>
    <col min="2" max="2" width="12.5" style="38" customWidth="1"/>
    <col min="3" max="3" width="10" style="38" customWidth="1"/>
    <col min="4" max="4" width="6.25" style="38" customWidth="1"/>
    <col min="5" max="5" width="6.875" style="38" customWidth="1"/>
    <col min="6" max="6" width="7.625" style="38" customWidth="1"/>
    <col min="7" max="7" width="9.5" style="38" customWidth="1"/>
    <col min="8" max="8" width="6.5" style="38" customWidth="1"/>
    <col min="9" max="9" width="8.875" style="38" customWidth="1"/>
    <col min="10" max="10" width="7.5" style="38" customWidth="1"/>
    <col min="11" max="11" width="5.625" style="38" customWidth="1"/>
    <col min="12" max="16384" width="9" style="38"/>
  </cols>
  <sheetData>
    <row r="1" spans="1:12" ht="15" customHeight="1" thickBot="1">
      <c r="A1" s="420"/>
      <c r="B1" s="420"/>
      <c r="C1" s="420"/>
      <c r="D1" s="420"/>
      <c r="E1" s="420"/>
      <c r="F1" s="421"/>
      <c r="G1" s="639"/>
      <c r="H1" s="421"/>
      <c r="I1" s="453"/>
      <c r="J1" s="453"/>
    </row>
    <row r="2" spans="1:12" ht="18.75" customHeight="1" thickTop="1" thickBot="1">
      <c r="A2" s="636" t="s">
        <v>272</v>
      </c>
      <c r="B2" s="637"/>
      <c r="C2" s="637"/>
      <c r="D2" s="637"/>
      <c r="E2" s="637"/>
      <c r="F2" s="637"/>
      <c r="G2" s="637"/>
      <c r="H2" s="637"/>
      <c r="I2" s="637"/>
      <c r="J2" s="638"/>
    </row>
    <row r="3" spans="1:12" ht="20.100000000000001" customHeight="1" thickTop="1">
      <c r="A3" s="461" t="s">
        <v>16</v>
      </c>
      <c r="B3" s="463" t="s">
        <v>38</v>
      </c>
      <c r="C3" s="464"/>
      <c r="D3" s="464"/>
      <c r="E3" s="464"/>
      <c r="F3" s="464"/>
      <c r="G3" s="465"/>
      <c r="H3" s="39" t="s">
        <v>210</v>
      </c>
      <c r="I3" s="469"/>
      <c r="J3" s="470"/>
    </row>
    <row r="4" spans="1:12" ht="20.100000000000001" customHeight="1">
      <c r="A4" s="462"/>
      <c r="B4" s="466"/>
      <c r="C4" s="467"/>
      <c r="D4" s="467"/>
      <c r="E4" s="467"/>
      <c r="F4" s="467"/>
      <c r="G4" s="468"/>
      <c r="H4" s="40" t="s">
        <v>27</v>
      </c>
      <c r="I4" s="471"/>
      <c r="J4" s="472"/>
    </row>
    <row r="5" spans="1:12" ht="27" customHeight="1">
      <c r="A5" s="41" t="s">
        <v>17</v>
      </c>
      <c r="B5" s="458"/>
      <c r="C5" s="459"/>
      <c r="D5" s="459"/>
      <c r="E5" s="460"/>
      <c r="F5" s="429" t="s">
        <v>3</v>
      </c>
      <c r="G5" s="473"/>
      <c r="H5" s="474"/>
      <c r="I5" s="474"/>
      <c r="J5" s="475"/>
      <c r="L5" s="42"/>
    </row>
    <row r="6" spans="1:12" ht="27" customHeight="1" thickBot="1">
      <c r="A6" s="43" t="s">
        <v>2</v>
      </c>
      <c r="B6" s="479"/>
      <c r="C6" s="480"/>
      <c r="D6" s="480"/>
      <c r="E6" s="481"/>
      <c r="F6" s="443"/>
      <c r="G6" s="476"/>
      <c r="H6" s="477"/>
      <c r="I6" s="477"/>
      <c r="J6" s="478"/>
      <c r="L6" s="42"/>
    </row>
    <row r="7" spans="1:12" s="3" customFormat="1" ht="27" customHeight="1">
      <c r="A7" s="390" t="s">
        <v>7</v>
      </c>
      <c r="B7" s="511"/>
      <c r="C7" s="512"/>
      <c r="D7" s="512"/>
      <c r="E7" s="513"/>
      <c r="F7" s="514" t="s">
        <v>11</v>
      </c>
      <c r="G7" s="516"/>
      <c r="H7" s="517"/>
      <c r="I7" s="517"/>
      <c r="J7" s="518"/>
    </row>
    <row r="8" spans="1:12" s="3" customFormat="1" ht="18.75" customHeight="1">
      <c r="A8" s="391" t="s">
        <v>28</v>
      </c>
      <c r="B8" s="12"/>
      <c r="C8" s="355" t="s">
        <v>29</v>
      </c>
      <c r="D8" s="519"/>
      <c r="E8" s="520"/>
      <c r="F8" s="515"/>
      <c r="G8" s="521"/>
      <c r="H8" s="522"/>
      <c r="I8" s="522"/>
      <c r="J8" s="523"/>
    </row>
    <row r="9" spans="1:12" s="3" customFormat="1" ht="39" customHeight="1">
      <c r="A9" s="392" t="s">
        <v>31</v>
      </c>
      <c r="B9" s="482"/>
      <c r="C9" s="483"/>
      <c r="D9" s="483"/>
      <c r="E9" s="483"/>
      <c r="F9" s="483"/>
      <c r="G9" s="483"/>
      <c r="H9" s="483"/>
      <c r="I9" s="483"/>
      <c r="J9" s="484"/>
    </row>
    <row r="10" spans="1:12" ht="20.100000000000001" customHeight="1">
      <c r="A10" s="530" t="s">
        <v>9</v>
      </c>
      <c r="B10" s="410" t="s">
        <v>150</v>
      </c>
      <c r="C10" s="304"/>
      <c r="D10" s="306" t="s">
        <v>21</v>
      </c>
      <c r="E10" s="305"/>
      <c r="F10" s="306" t="s">
        <v>22</v>
      </c>
      <c r="G10" s="305"/>
      <c r="H10" s="307" t="s">
        <v>165</v>
      </c>
      <c r="I10" s="302" t="s">
        <v>23</v>
      </c>
      <c r="J10" s="308"/>
    </row>
    <row r="11" spans="1:12" ht="30.75" customHeight="1" thickBot="1">
      <c r="A11" s="531"/>
      <c r="B11" s="44" t="s">
        <v>8</v>
      </c>
      <c r="C11" s="389"/>
      <c r="D11" s="394" t="s">
        <v>214</v>
      </c>
      <c r="E11" s="524" t="s">
        <v>208</v>
      </c>
      <c r="F11" s="525"/>
      <c r="G11" s="388" t="s">
        <v>207</v>
      </c>
      <c r="H11" s="422"/>
      <c r="I11" s="386" t="s">
        <v>205</v>
      </c>
      <c r="J11" s="423"/>
    </row>
    <row r="12" spans="1:12" ht="4.5" customHeight="1" thickBot="1">
      <c r="A12" s="52"/>
      <c r="B12" s="53"/>
      <c r="C12" s="54"/>
      <c r="D12" s="55"/>
      <c r="E12" s="55"/>
      <c r="F12" s="387"/>
      <c r="G12" s="55"/>
      <c r="H12" s="55"/>
      <c r="I12" s="55"/>
      <c r="J12" s="55"/>
    </row>
    <row r="13" spans="1:12" ht="15" customHeight="1">
      <c r="A13" s="485" t="s">
        <v>273</v>
      </c>
      <c r="B13" s="551" t="s">
        <v>198</v>
      </c>
      <c r="C13" s="552"/>
      <c r="D13" s="552"/>
      <c r="E13" s="553"/>
      <c r="F13" s="491" t="s">
        <v>199</v>
      </c>
      <c r="G13" s="532" t="str">
        <f>IF(AND('1.定格消費電力'!G24&lt;&gt;"",'1.定格消費電力'!G24&lt;='1.定格消費電力'!D26,'1.定格消費電力'!G24&gt;='1.定格消費電力'!E26,'1.定格消費電力'!G22&lt;&gt;"",J11&lt;&gt;""),'1.定格消費電力'!G22*J11,"")</f>
        <v/>
      </c>
      <c r="H13" s="490" t="s">
        <v>200</v>
      </c>
      <c r="I13" s="557" t="s">
        <v>201</v>
      </c>
      <c r="J13" s="558"/>
    </row>
    <row r="14" spans="1:12" ht="15" customHeight="1">
      <c r="A14" s="486"/>
      <c r="B14" s="554"/>
      <c r="C14" s="555"/>
      <c r="D14" s="555"/>
      <c r="E14" s="556"/>
      <c r="F14" s="492"/>
      <c r="G14" s="454"/>
      <c r="H14" s="431"/>
      <c r="I14" s="384">
        <f>+'1.定格消費電力'!D26</f>
        <v>5</v>
      </c>
      <c r="J14" s="385">
        <f>+'1.定格消費電力'!E26</f>
        <v>-10</v>
      </c>
    </row>
    <row r="15" spans="1:12" ht="15" customHeight="1">
      <c r="A15" s="486"/>
      <c r="B15" s="542" t="s">
        <v>181</v>
      </c>
      <c r="C15" s="526" t="s">
        <v>155</v>
      </c>
      <c r="D15" s="527"/>
      <c r="E15" s="527"/>
      <c r="F15" s="492" t="s">
        <v>42</v>
      </c>
      <c r="G15" s="444" t="str">
        <f>+'2.熱効率'!H31</f>
        <v/>
      </c>
      <c r="H15" s="430" t="s">
        <v>55</v>
      </c>
      <c r="I15" s="494"/>
      <c r="J15" s="495"/>
    </row>
    <row r="16" spans="1:12" ht="15" customHeight="1">
      <c r="A16" s="486"/>
      <c r="B16" s="543"/>
      <c r="C16" s="528"/>
      <c r="D16" s="529"/>
      <c r="E16" s="529"/>
      <c r="F16" s="503"/>
      <c r="G16" s="454"/>
      <c r="H16" s="431"/>
      <c r="I16" s="496"/>
      <c r="J16" s="497"/>
    </row>
    <row r="17" spans="1:14" ht="15" customHeight="1">
      <c r="A17" s="486"/>
      <c r="B17" s="543"/>
      <c r="C17" s="528" t="s">
        <v>202</v>
      </c>
      <c r="D17" s="529"/>
      <c r="E17" s="529"/>
      <c r="F17" s="503" t="s">
        <v>32</v>
      </c>
      <c r="G17" s="444" t="str">
        <f>'2.熱効率'!H72</f>
        <v/>
      </c>
      <c r="H17" s="429" t="s">
        <v>55</v>
      </c>
      <c r="I17" s="504"/>
      <c r="J17" s="505"/>
      <c r="L17" s="45"/>
    </row>
    <row r="18" spans="1:14" ht="15" customHeight="1">
      <c r="A18" s="486"/>
      <c r="B18" s="544"/>
      <c r="C18" s="528"/>
      <c r="D18" s="529"/>
      <c r="E18" s="529"/>
      <c r="F18" s="503"/>
      <c r="G18" s="454"/>
      <c r="H18" s="431"/>
      <c r="I18" s="496"/>
      <c r="J18" s="497"/>
      <c r="L18" s="46"/>
    </row>
    <row r="19" spans="1:14" ht="15" customHeight="1">
      <c r="A19" s="486"/>
      <c r="B19" s="559" t="s">
        <v>182</v>
      </c>
      <c r="C19" s="537"/>
      <c r="D19" s="537"/>
      <c r="E19" s="538"/>
      <c r="F19" s="498" t="s">
        <v>39</v>
      </c>
      <c r="G19" s="507" t="str">
        <f>'3.立上り性能'!H22</f>
        <v/>
      </c>
      <c r="H19" s="429" t="s">
        <v>56</v>
      </c>
      <c r="I19" s="504"/>
      <c r="J19" s="505"/>
    </row>
    <row r="20" spans="1:14" ht="15" customHeight="1">
      <c r="A20" s="486"/>
      <c r="B20" s="560"/>
      <c r="C20" s="561"/>
      <c r="D20" s="561"/>
      <c r="E20" s="562"/>
      <c r="F20" s="492"/>
      <c r="G20" s="508"/>
      <c r="H20" s="431"/>
      <c r="I20" s="496"/>
      <c r="J20" s="497"/>
      <c r="K20" s="42"/>
    </row>
    <row r="21" spans="1:14" ht="18.75" customHeight="1">
      <c r="A21" s="486"/>
      <c r="B21" s="536" t="s">
        <v>183</v>
      </c>
      <c r="C21" s="537"/>
      <c r="D21" s="537"/>
      <c r="E21" s="538"/>
      <c r="F21" s="501" t="s">
        <v>110</v>
      </c>
      <c r="G21" s="47" t="str">
        <f>IF('4．調理能力'!H27="","",'4．調理能力'!H27*J11)</f>
        <v/>
      </c>
      <c r="H21" s="410" t="s">
        <v>33</v>
      </c>
      <c r="I21" s="499" t="s">
        <v>34</v>
      </c>
      <c r="J21" s="500"/>
      <c r="K21" s="42"/>
    </row>
    <row r="22" spans="1:14" ht="18.75" customHeight="1">
      <c r="A22" s="486"/>
      <c r="B22" s="539"/>
      <c r="C22" s="540"/>
      <c r="D22" s="540"/>
      <c r="E22" s="541"/>
      <c r="F22" s="502"/>
      <c r="G22" s="408" t="str">
        <f>IF('4．調理能力'!H77="","",'4．調理能力'!H77*J11)</f>
        <v/>
      </c>
      <c r="H22" s="405" t="s">
        <v>57</v>
      </c>
      <c r="I22" s="434" t="s">
        <v>80</v>
      </c>
      <c r="J22" s="435"/>
      <c r="K22" s="42"/>
    </row>
    <row r="23" spans="1:14" ht="14.25" customHeight="1">
      <c r="A23" s="486"/>
      <c r="B23" s="563" t="s">
        <v>184</v>
      </c>
      <c r="C23" s="568" t="s">
        <v>10</v>
      </c>
      <c r="D23" s="569"/>
      <c r="E23" s="569"/>
      <c r="F23" s="488" t="s">
        <v>215</v>
      </c>
      <c r="G23" s="432" t="str">
        <f>IF('5.消費電力量'!I15="","",'5.消費電力量'!I15*J11)</f>
        <v/>
      </c>
      <c r="H23" s="506" t="s">
        <v>124</v>
      </c>
      <c r="I23" s="499"/>
      <c r="J23" s="500"/>
    </row>
    <row r="24" spans="1:14" ht="13.5" customHeight="1">
      <c r="A24" s="486"/>
      <c r="B24" s="564"/>
      <c r="C24" s="571"/>
      <c r="D24" s="572"/>
      <c r="E24" s="572"/>
      <c r="F24" s="489"/>
      <c r="G24" s="433"/>
      <c r="H24" s="506"/>
      <c r="I24" s="499"/>
      <c r="J24" s="500"/>
    </row>
    <row r="25" spans="1:14" ht="24.95" customHeight="1">
      <c r="A25" s="486"/>
      <c r="B25" s="564"/>
      <c r="C25" s="568" t="s">
        <v>24</v>
      </c>
      <c r="D25" s="537"/>
      <c r="E25" s="538"/>
      <c r="F25" s="498" t="s">
        <v>216</v>
      </c>
      <c r="G25" s="48" t="str">
        <f>IF('5.消費電力量'!G25="","",'5.消費電力量'!G25*J11)</f>
        <v/>
      </c>
      <c r="H25" s="406" t="s">
        <v>59</v>
      </c>
      <c r="I25" s="436" t="s">
        <v>115</v>
      </c>
      <c r="J25" s="437"/>
    </row>
    <row r="26" spans="1:14" ht="24.95" customHeight="1">
      <c r="A26" s="486"/>
      <c r="B26" s="564"/>
      <c r="C26" s="539"/>
      <c r="D26" s="540"/>
      <c r="E26" s="541"/>
      <c r="F26" s="509"/>
      <c r="G26" s="407" t="str">
        <f>IF('5.消費電力量'!I25="","",'5.消費電力量'!I25*J11)</f>
        <v/>
      </c>
      <c r="H26" s="406" t="s">
        <v>59</v>
      </c>
      <c r="I26" s="499" t="s">
        <v>116</v>
      </c>
      <c r="J26" s="500"/>
    </row>
    <row r="27" spans="1:14" ht="24.95" customHeight="1">
      <c r="A27" s="486"/>
      <c r="B27" s="564"/>
      <c r="C27" s="568" t="s">
        <v>25</v>
      </c>
      <c r="D27" s="569"/>
      <c r="E27" s="570"/>
      <c r="F27" s="409" t="s">
        <v>217</v>
      </c>
      <c r="G27" s="49" t="str">
        <f>IF('5.消費電力量'!I41="","",'5.消費電力量'!I41*J11)</f>
        <v/>
      </c>
      <c r="H27" s="410" t="s">
        <v>59</v>
      </c>
      <c r="I27" s="436" t="s">
        <v>156</v>
      </c>
      <c r="J27" s="437"/>
      <c r="N27" s="295"/>
    </row>
    <row r="28" spans="1:14" ht="24.95" customHeight="1">
      <c r="A28" s="486"/>
      <c r="B28" s="564"/>
      <c r="C28" s="571"/>
      <c r="D28" s="572"/>
      <c r="E28" s="573"/>
      <c r="F28" s="409" t="s">
        <v>218</v>
      </c>
      <c r="G28" s="49" t="str">
        <f>IF('5.消費電力量'!I47="","",'5.消費電力量'!I47*J11)</f>
        <v/>
      </c>
      <c r="H28" s="410" t="s">
        <v>59</v>
      </c>
      <c r="I28" s="436" t="s">
        <v>157</v>
      </c>
      <c r="J28" s="437"/>
      <c r="L28" s="50"/>
    </row>
    <row r="29" spans="1:14" ht="9.6" customHeight="1">
      <c r="A29" s="486"/>
      <c r="B29" s="564"/>
      <c r="C29" s="533" t="s">
        <v>211</v>
      </c>
      <c r="D29" s="436" t="s">
        <v>212</v>
      </c>
      <c r="E29" s="545"/>
      <c r="F29" s="426" t="s">
        <v>219</v>
      </c>
      <c r="G29" s="444" t="str">
        <f>IF('5.消費電力量'!G77="","",'5.消費電力量'!G77*J11)</f>
        <v/>
      </c>
      <c r="H29" s="429" t="s">
        <v>58</v>
      </c>
      <c r="I29" s="566" t="str">
        <f>TEXT('5.消費電力量'!G70,"調理時間 "&amp;"0.0")&amp;"h/日"</f>
        <v>調理時間 3.5h/日</v>
      </c>
      <c r="J29" s="567"/>
      <c r="M29" s="38">
        <f>+'5.消費電力量'!G70</f>
        <v>3.5</v>
      </c>
    </row>
    <row r="30" spans="1:14" ht="9.6" customHeight="1">
      <c r="A30" s="486"/>
      <c r="B30" s="564"/>
      <c r="C30" s="534"/>
      <c r="D30" s="436"/>
      <c r="E30" s="545"/>
      <c r="F30" s="427"/>
      <c r="G30" s="445"/>
      <c r="H30" s="430"/>
      <c r="I30" s="447" t="str">
        <f>TEXT('5.消費電力量'!G71,"待機時間 "&amp;"0.0")&amp;"h/日"</f>
        <v>待機時間 6.5h/日</v>
      </c>
      <c r="J30" s="448"/>
      <c r="M30" s="38">
        <f>+'5.消費電力量'!G71</f>
        <v>6.5</v>
      </c>
    </row>
    <row r="31" spans="1:14" ht="9.6" customHeight="1">
      <c r="A31" s="486"/>
      <c r="B31" s="564"/>
      <c r="C31" s="534"/>
      <c r="D31" s="436"/>
      <c r="E31" s="545"/>
      <c r="F31" s="427"/>
      <c r="G31" s="445"/>
      <c r="H31" s="430"/>
      <c r="I31" s="440" t="str">
        <f>TEXT('5.消費電力量'!G75,"立上り回数 "&amp;"0")&amp;" 回/日"</f>
        <v>立上り回数 1 回/日</v>
      </c>
      <c r="J31" s="439"/>
      <c r="M31" s="38">
        <f>+'5.消費電力量'!G75</f>
        <v>1</v>
      </c>
    </row>
    <row r="32" spans="1:14" ht="9.6" customHeight="1">
      <c r="A32" s="486"/>
      <c r="B32" s="564"/>
      <c r="C32" s="534"/>
      <c r="D32" s="436"/>
      <c r="E32" s="545"/>
      <c r="F32" s="427"/>
      <c r="G32" s="454"/>
      <c r="H32" s="431"/>
      <c r="I32" s="441" t="s">
        <v>148</v>
      </c>
      <c r="J32" s="442"/>
    </row>
    <row r="33" spans="1:13" ht="9.6" customHeight="1">
      <c r="A33" s="486"/>
      <c r="B33" s="564"/>
      <c r="C33" s="534"/>
      <c r="D33" s="436"/>
      <c r="E33" s="545"/>
      <c r="F33" s="427"/>
      <c r="G33" s="444" t="str">
        <f>IF('5.消費電力量'!I77="","",'5.消費電力量'!I77*J11)</f>
        <v/>
      </c>
      <c r="H33" s="429" t="s">
        <v>58</v>
      </c>
      <c r="I33" s="566" t="str">
        <f>TEXT('5.消費電力量'!I70,"調理時間 "&amp;"0.0")&amp;"h/日"</f>
        <v>調理時間 3.5h/日</v>
      </c>
      <c r="J33" s="567"/>
      <c r="M33" s="38">
        <f>+'5.消費電力量'!I70</f>
        <v>3.5</v>
      </c>
    </row>
    <row r="34" spans="1:13" ht="9.6" customHeight="1">
      <c r="A34" s="486"/>
      <c r="B34" s="564"/>
      <c r="C34" s="534"/>
      <c r="D34" s="436"/>
      <c r="E34" s="545"/>
      <c r="F34" s="427"/>
      <c r="G34" s="445"/>
      <c r="H34" s="430"/>
      <c r="I34" s="447" t="str">
        <f>TEXT('5.消費電力量'!I71,"待機時間 "&amp;"0.0")&amp;"h/日"</f>
        <v>待機時間 6.5h/日</v>
      </c>
      <c r="J34" s="448"/>
      <c r="M34" s="38">
        <f>+'5.消費電力量'!I71</f>
        <v>6.5</v>
      </c>
    </row>
    <row r="35" spans="1:13" ht="9.6" customHeight="1">
      <c r="A35" s="486"/>
      <c r="B35" s="564"/>
      <c r="C35" s="534"/>
      <c r="D35" s="436"/>
      <c r="E35" s="545"/>
      <c r="F35" s="427"/>
      <c r="G35" s="445"/>
      <c r="H35" s="430"/>
      <c r="I35" s="440" t="str">
        <f>TEXT('5.消費電力量'!I75,"立上り回数 "&amp;"0")&amp;" 回/日"</f>
        <v>立上り回数 1 回/日</v>
      </c>
      <c r="J35" s="439"/>
      <c r="M35" s="38">
        <f>+'5.消費電力量'!I75</f>
        <v>1</v>
      </c>
    </row>
    <row r="36" spans="1:13" ht="9.6" customHeight="1">
      <c r="A36" s="486"/>
      <c r="B36" s="564"/>
      <c r="C36" s="534"/>
      <c r="D36" s="436"/>
      <c r="E36" s="545"/>
      <c r="F36" s="510"/>
      <c r="G36" s="454"/>
      <c r="H36" s="431"/>
      <c r="I36" s="441" t="s">
        <v>147</v>
      </c>
      <c r="J36" s="442"/>
    </row>
    <row r="37" spans="1:13" ht="9.6" customHeight="1">
      <c r="A37" s="486"/>
      <c r="B37" s="564"/>
      <c r="C37" s="534"/>
      <c r="D37" s="436" t="s">
        <v>213</v>
      </c>
      <c r="E37" s="545"/>
      <c r="F37" s="426" t="s">
        <v>220</v>
      </c>
      <c r="G37" s="444" t="str">
        <f>IF('5.消費電力量'!G79="","",'5.消費電力量'!G79*J11)</f>
        <v/>
      </c>
      <c r="H37" s="429" t="s">
        <v>58</v>
      </c>
      <c r="I37" s="438" t="str">
        <f>TEXT(+'5.消費電力量'!G73,"冷凍コロッケ "&amp;"0")&amp;"個("&amp;TEXT('5.消費電力量'!G73*0.06,"0")&amp;"kg)/日、"</f>
        <v>冷凍コロッケ 800個(48kg)/日、</v>
      </c>
      <c r="J37" s="493"/>
      <c r="M37" s="38">
        <f>+'5.消費電力量'!G73</f>
        <v>800</v>
      </c>
    </row>
    <row r="38" spans="1:13" ht="9.6" customHeight="1">
      <c r="A38" s="486"/>
      <c r="B38" s="564"/>
      <c r="C38" s="534"/>
      <c r="D38" s="436"/>
      <c r="E38" s="545"/>
      <c r="F38" s="427"/>
      <c r="G38" s="445"/>
      <c r="H38" s="430"/>
      <c r="I38" s="440" t="str">
        <f>TEXT(+'5.消費電力量'!G72," 稼働時間"&amp;"0.0")&amp;"h/日"</f>
        <v xml:space="preserve"> 稼働時間10.0h/日</v>
      </c>
      <c r="J38" s="439"/>
      <c r="M38" s="38">
        <f>+'5.消費電力量'!G72</f>
        <v>10</v>
      </c>
    </row>
    <row r="39" spans="1:13" ht="9.6" customHeight="1">
      <c r="A39" s="486"/>
      <c r="B39" s="564"/>
      <c r="C39" s="534"/>
      <c r="D39" s="436"/>
      <c r="E39" s="545"/>
      <c r="F39" s="427"/>
      <c r="G39" s="454"/>
      <c r="H39" s="431"/>
      <c r="I39" s="449" t="str">
        <f>TEXT('5.消費電力量'!G75,"立上り回数 "&amp;"0")&amp;" 回/日"</f>
        <v>立上り回数 1 回/日</v>
      </c>
      <c r="J39" s="450"/>
    </row>
    <row r="40" spans="1:13" ht="9.6" customHeight="1">
      <c r="A40" s="486"/>
      <c r="B40" s="564"/>
      <c r="C40" s="534"/>
      <c r="D40" s="436"/>
      <c r="E40" s="545"/>
      <c r="F40" s="427"/>
      <c r="G40" s="444" t="str">
        <f>IF('5.消費電力量'!I79="","",'5.消費電力量'!I79*J11)</f>
        <v/>
      </c>
      <c r="H40" s="429" t="s">
        <v>58</v>
      </c>
      <c r="I40" s="438" t="str">
        <f>TEXT(+'5.消費電力量'!I74,"冷凍ポテト "&amp;"0")&amp;"kg/日、"</f>
        <v>冷凍ポテト 50kg/日、</v>
      </c>
      <c r="J40" s="439"/>
      <c r="M40" s="38">
        <f>+'5.消費電力量'!I74</f>
        <v>50</v>
      </c>
    </row>
    <row r="41" spans="1:13" ht="9.6" customHeight="1">
      <c r="A41" s="486"/>
      <c r="B41" s="564"/>
      <c r="C41" s="534"/>
      <c r="D41" s="436"/>
      <c r="E41" s="545"/>
      <c r="F41" s="427"/>
      <c r="G41" s="445"/>
      <c r="H41" s="430"/>
      <c r="I41" s="440" t="str">
        <f>TEXT('5.消費電力量'!I72,"稼働時間 "&amp;"0.0")&amp;"h/日"</f>
        <v>稼働時間 10.0h/日</v>
      </c>
      <c r="J41" s="439"/>
      <c r="M41" s="38">
        <f>+'5.消費電力量'!I72</f>
        <v>10</v>
      </c>
    </row>
    <row r="42" spans="1:13" ht="9.6" customHeight="1" thickBot="1">
      <c r="A42" s="487"/>
      <c r="B42" s="565"/>
      <c r="C42" s="535"/>
      <c r="D42" s="546"/>
      <c r="E42" s="547"/>
      <c r="F42" s="428"/>
      <c r="G42" s="446"/>
      <c r="H42" s="443"/>
      <c r="I42" s="451" t="str">
        <f>TEXT('5.消費電力量'!I75,"立上り回数 "&amp;"0")&amp;" 回/日"</f>
        <v>立上り回数 1 回/日</v>
      </c>
      <c r="J42" s="452"/>
    </row>
    <row r="43" spans="1:13" s="3" customFormat="1" ht="15" customHeight="1">
      <c r="A43" s="548" t="s">
        <v>206</v>
      </c>
      <c r="B43" s="10"/>
      <c r="C43" s="1"/>
      <c r="D43" s="1"/>
      <c r="E43" s="1"/>
      <c r="F43" s="1"/>
      <c r="G43" s="1"/>
      <c r="H43" s="1"/>
      <c r="I43" s="1"/>
      <c r="J43" s="2"/>
    </row>
    <row r="44" spans="1:13" s="3" customFormat="1" ht="15" customHeight="1">
      <c r="A44" s="549"/>
      <c r="B44" s="11"/>
      <c r="C44" s="5"/>
      <c r="D44" s="5"/>
      <c r="E44" s="5"/>
      <c r="F44" s="5"/>
      <c r="G44" s="5"/>
      <c r="H44" s="5"/>
      <c r="I44" s="5"/>
      <c r="J44" s="6"/>
    </row>
    <row r="45" spans="1:13" s="3" customFormat="1" ht="13.5" customHeight="1">
      <c r="A45" s="549"/>
      <c r="B45" s="4"/>
      <c r="C45" s="5"/>
      <c r="D45" s="5"/>
      <c r="E45" s="5"/>
      <c r="F45" s="5"/>
      <c r="G45" s="5"/>
      <c r="H45" s="5"/>
      <c r="I45" s="5"/>
      <c r="J45" s="6"/>
    </row>
    <row r="46" spans="1:13" s="3" customFormat="1" ht="13.5" customHeight="1">
      <c r="A46" s="549"/>
      <c r="B46" s="4"/>
      <c r="C46" s="5"/>
      <c r="D46" s="5"/>
      <c r="E46" s="5"/>
      <c r="F46" s="5"/>
      <c r="G46" s="5"/>
      <c r="H46" s="5"/>
      <c r="I46" s="5"/>
      <c r="J46" s="6"/>
    </row>
    <row r="47" spans="1:13" s="3" customFormat="1" ht="13.5" customHeight="1">
      <c r="A47" s="549"/>
      <c r="B47" s="4"/>
      <c r="C47" s="5"/>
      <c r="D47" s="5"/>
      <c r="E47" s="5"/>
      <c r="F47" s="5"/>
      <c r="G47" s="5"/>
      <c r="H47" s="5"/>
      <c r="I47" s="5"/>
      <c r="J47" s="6"/>
    </row>
    <row r="48" spans="1:13" s="3" customFormat="1" ht="13.5" customHeight="1">
      <c r="A48" s="549"/>
      <c r="B48" s="4"/>
      <c r="C48" s="5"/>
      <c r="D48" s="5"/>
      <c r="E48" s="5"/>
      <c r="F48" s="5"/>
      <c r="G48" s="5"/>
      <c r="H48" s="5"/>
      <c r="I48" s="5"/>
      <c r="J48" s="6"/>
    </row>
    <row r="49" spans="1:10" s="3" customFormat="1" ht="13.5" customHeight="1">
      <c r="A49" s="549"/>
      <c r="B49" s="4"/>
      <c r="C49" s="5"/>
      <c r="D49" s="5"/>
      <c r="E49" s="5"/>
      <c r="F49" s="5"/>
      <c r="G49" s="5"/>
      <c r="H49" s="5"/>
      <c r="I49" s="5"/>
      <c r="J49" s="6"/>
    </row>
    <row r="50" spans="1:10" s="3" customFormat="1" ht="13.5" customHeight="1" thickBot="1">
      <c r="A50" s="550"/>
      <c r="B50" s="7"/>
      <c r="C50" s="8"/>
      <c r="D50" s="8"/>
      <c r="E50" s="8"/>
      <c r="F50" s="8"/>
      <c r="G50" s="8"/>
      <c r="H50" s="8"/>
      <c r="I50" s="8"/>
      <c r="J50" s="9"/>
    </row>
    <row r="51" spans="1:10" ht="8.4499999999999993" customHeight="1"/>
  </sheetData>
  <sheetProtection password="89E8" sheet="1" scenarios="1" formatCells="0" formatRows="0" insertRows="0" deleteRows="0"/>
  <mergeCells count="85">
    <mergeCell ref="A43:A50"/>
    <mergeCell ref="B13:E14"/>
    <mergeCell ref="I13:J13"/>
    <mergeCell ref="G37:G39"/>
    <mergeCell ref="H37:H39"/>
    <mergeCell ref="B19:E20"/>
    <mergeCell ref="C17:E18"/>
    <mergeCell ref="B23:B42"/>
    <mergeCell ref="I33:J33"/>
    <mergeCell ref="I34:J34"/>
    <mergeCell ref="I29:J29"/>
    <mergeCell ref="H15:H16"/>
    <mergeCell ref="C25:E26"/>
    <mergeCell ref="G15:G16"/>
    <mergeCell ref="C27:E28"/>
    <mergeCell ref="C23:E24"/>
    <mergeCell ref="C29:C42"/>
    <mergeCell ref="B21:E22"/>
    <mergeCell ref="B15:B18"/>
    <mergeCell ref="D29:E36"/>
    <mergeCell ref="D37:E42"/>
    <mergeCell ref="E11:F11"/>
    <mergeCell ref="C15:E16"/>
    <mergeCell ref="F15:F16"/>
    <mergeCell ref="A10:A11"/>
    <mergeCell ref="G13:G14"/>
    <mergeCell ref="B7:E7"/>
    <mergeCell ref="F7:F8"/>
    <mergeCell ref="G7:J7"/>
    <mergeCell ref="D8:E8"/>
    <mergeCell ref="G8:J8"/>
    <mergeCell ref="G19:G20"/>
    <mergeCell ref="I28:J28"/>
    <mergeCell ref="I26:J26"/>
    <mergeCell ref="G29:G32"/>
    <mergeCell ref="F25:F26"/>
    <mergeCell ref="F29:F36"/>
    <mergeCell ref="I37:J37"/>
    <mergeCell ref="I32:J32"/>
    <mergeCell ref="I15:J16"/>
    <mergeCell ref="F19:F20"/>
    <mergeCell ref="I21:J21"/>
    <mergeCell ref="F21:F22"/>
    <mergeCell ref="G17:G18"/>
    <mergeCell ref="F17:F18"/>
    <mergeCell ref="I17:J18"/>
    <mergeCell ref="I27:J27"/>
    <mergeCell ref="H29:H32"/>
    <mergeCell ref="I19:J20"/>
    <mergeCell ref="H19:H20"/>
    <mergeCell ref="H17:H18"/>
    <mergeCell ref="H23:H24"/>
    <mergeCell ref="I23:J24"/>
    <mergeCell ref="I1:J1"/>
    <mergeCell ref="G33:G36"/>
    <mergeCell ref="A2:J2"/>
    <mergeCell ref="B5:E5"/>
    <mergeCell ref="F5:F6"/>
    <mergeCell ref="A3:A4"/>
    <mergeCell ref="B3:G4"/>
    <mergeCell ref="I3:J3"/>
    <mergeCell ref="I4:J4"/>
    <mergeCell ref="G5:J6"/>
    <mergeCell ref="B6:E6"/>
    <mergeCell ref="B9:J9"/>
    <mergeCell ref="A13:A42"/>
    <mergeCell ref="F23:F24"/>
    <mergeCell ref="H13:H14"/>
    <mergeCell ref="F13:F14"/>
    <mergeCell ref="F37:F42"/>
    <mergeCell ref="H33:H36"/>
    <mergeCell ref="G23:G24"/>
    <mergeCell ref="I22:J22"/>
    <mergeCell ref="I25:J25"/>
    <mergeCell ref="I40:J40"/>
    <mergeCell ref="I31:J31"/>
    <mergeCell ref="I35:J35"/>
    <mergeCell ref="I36:J36"/>
    <mergeCell ref="I38:J38"/>
    <mergeCell ref="H40:H42"/>
    <mergeCell ref="G40:G42"/>
    <mergeCell ref="I30:J30"/>
    <mergeCell ref="I39:J39"/>
    <mergeCell ref="I41:J41"/>
    <mergeCell ref="I42:J42"/>
  </mergeCells>
  <phoneticPr fontId="3"/>
  <conditionalFormatting sqref="I29:J29">
    <cfRule type="expression" dxfId="26" priority="11" stopIfTrue="1">
      <formula>$M$29&lt;&gt;3.5</formula>
    </cfRule>
  </conditionalFormatting>
  <conditionalFormatting sqref="I30:J30">
    <cfRule type="expression" dxfId="25" priority="10" stopIfTrue="1">
      <formula>$M$30&lt;&gt;6.5</formula>
    </cfRule>
  </conditionalFormatting>
  <conditionalFormatting sqref="I31:J31 I39:J39">
    <cfRule type="expression" dxfId="24" priority="9" stopIfTrue="1">
      <formula>$M$31&lt;&gt;1</formula>
    </cfRule>
  </conditionalFormatting>
  <conditionalFormatting sqref="I33:J33">
    <cfRule type="expression" dxfId="23" priority="8" stopIfTrue="1">
      <formula>$M$33&lt;&gt;3.5</formula>
    </cfRule>
  </conditionalFormatting>
  <conditionalFormatting sqref="I34:J34">
    <cfRule type="expression" dxfId="22" priority="7" stopIfTrue="1">
      <formula>$M$34&lt;&gt;6.5</formula>
    </cfRule>
  </conditionalFormatting>
  <conditionalFormatting sqref="I35:J35 I42:J42">
    <cfRule type="expression" dxfId="21" priority="3" stopIfTrue="1">
      <formula>$M$35&lt;&gt;1</formula>
    </cfRule>
    <cfRule type="expression" dxfId="20" priority="6" stopIfTrue="1">
      <formula>$M$35&lt;&gt;1</formula>
    </cfRule>
  </conditionalFormatting>
  <conditionalFormatting sqref="I40:J40">
    <cfRule type="expression" dxfId="19" priority="5" stopIfTrue="1">
      <formula>$M$40&lt;&gt;50</formula>
    </cfRule>
  </conditionalFormatting>
  <conditionalFormatting sqref="I41:J41">
    <cfRule type="expression" dxfId="18" priority="4" stopIfTrue="1">
      <formula>$M$41&lt;&gt;10</formula>
    </cfRule>
  </conditionalFormatting>
  <conditionalFormatting sqref="I37:J37">
    <cfRule type="expression" dxfId="17" priority="2" stopIfTrue="1">
      <formula>$M$37&lt;&gt;800</formula>
    </cfRule>
  </conditionalFormatting>
  <conditionalFormatting sqref="I38:J38">
    <cfRule type="expression" dxfId="16" priority="1" stopIfTrue="1">
      <formula>$M$38&lt;&gt;10</formula>
    </cfRule>
  </conditionalFormatting>
  <dataValidations count="1">
    <dataValidation type="list" allowBlank="1" showInputMessage="1" showErrorMessage="1" sqref="E11">
      <formula1>"選択してください,ヒータ加熱式,誘導加熱式"</formula1>
    </dataValidation>
  </dataValidations>
  <pageMargins left="0.78740157480314965" right="0.51181102362204722" top="0.59055118110236227" bottom="0.59055118110236227" header="0.19685039370078741" footer="0.19685039370078741"/>
  <pageSetup paperSize="9" orientation="portrait"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view="pageBreakPreview" zoomScaleNormal="100" zoomScaleSheetLayoutView="100" workbookViewId="0">
      <selection activeCell="C5" sqref="C5:D5"/>
    </sheetView>
  </sheetViews>
  <sheetFormatPr defaultRowHeight="13.5"/>
  <cols>
    <col min="1" max="1" width="10.375" style="38" customWidth="1"/>
    <col min="2" max="2" width="6.125" style="38" customWidth="1"/>
    <col min="3" max="3" width="9.125" style="38" customWidth="1"/>
    <col min="4" max="4" width="10.875" style="38" customWidth="1"/>
    <col min="5" max="5" width="9.25" style="38" customWidth="1"/>
    <col min="6" max="6" width="8.875" style="38" customWidth="1"/>
    <col min="7" max="8" width="9.125" style="38" customWidth="1"/>
    <col min="9" max="9" width="7.25" style="38" customWidth="1"/>
    <col min="10" max="10" width="8.5" style="38" customWidth="1"/>
    <col min="11" max="11" width="5.625" style="38" customWidth="1"/>
    <col min="12" max="16384" width="9" style="38"/>
  </cols>
  <sheetData>
    <row r="1" spans="1:10" ht="15" customHeight="1" thickBot="1"/>
    <row r="2" spans="1:10" s="56" customFormat="1" ht="19.5" customHeight="1" thickTop="1" thickBot="1">
      <c r="A2" s="455" t="str">
        <f>+表紙!A2</f>
        <v>業務用厨房熱機器等性能測定結果　【電気機器】</v>
      </c>
      <c r="B2" s="456"/>
      <c r="C2" s="456"/>
      <c r="D2" s="456"/>
      <c r="E2" s="456"/>
      <c r="F2" s="456"/>
      <c r="G2" s="456"/>
      <c r="H2" s="456"/>
      <c r="I2" s="456"/>
      <c r="J2" s="457"/>
    </row>
    <row r="3" spans="1:10" s="56" customFormat="1" ht="28.5" customHeight="1" thickTop="1">
      <c r="A3" s="117" t="s">
        <v>274</v>
      </c>
      <c r="B3" s="574" t="str">
        <f>表紙!B3&amp;"　　（１．定格消費電力）"</f>
        <v>フライヤ　　（１．定格消費電力）</v>
      </c>
      <c r="C3" s="575"/>
      <c r="D3" s="575"/>
      <c r="E3" s="575"/>
      <c r="F3" s="575"/>
      <c r="G3" s="575"/>
      <c r="H3" s="575"/>
      <c r="I3" s="576" t="str">
        <f>IF(表紙!$E$11="選択してください","",表紙!$E$11)</f>
        <v/>
      </c>
      <c r="J3" s="577"/>
    </row>
    <row r="4" spans="1:10" s="56" customFormat="1" ht="20.100000000000001" customHeight="1" thickBot="1">
      <c r="A4" s="43" t="s">
        <v>2</v>
      </c>
      <c r="B4" s="578" t="str">
        <f>IF(表紙!$B$6=0,"",表紙!$B$6)</f>
        <v/>
      </c>
      <c r="C4" s="578"/>
      <c r="D4" s="579"/>
      <c r="E4" s="580"/>
      <c r="F4" s="57" t="s">
        <v>3</v>
      </c>
      <c r="G4" s="581" t="str">
        <f>IF(表紙!$G$5=0,"",表紙!$G$5)</f>
        <v/>
      </c>
      <c r="H4" s="582"/>
      <c r="I4" s="582"/>
      <c r="J4" s="583"/>
    </row>
    <row r="5" spans="1:10" s="56" customFormat="1" ht="15" customHeight="1" thickBot="1">
      <c r="A5" s="590" t="s">
        <v>30</v>
      </c>
      <c r="B5" s="591"/>
      <c r="C5" s="584"/>
      <c r="D5" s="584"/>
      <c r="E5" s="135" t="s">
        <v>26</v>
      </c>
      <c r="F5" s="21"/>
      <c r="G5" s="134" t="s">
        <v>19</v>
      </c>
      <c r="H5" s="21"/>
      <c r="I5" s="135" t="s">
        <v>20</v>
      </c>
      <c r="J5" s="22"/>
    </row>
    <row r="6" spans="1:10" s="56" customFormat="1" ht="15" customHeight="1">
      <c r="A6" s="145"/>
      <c r="B6" s="120"/>
      <c r="C6" s="120"/>
      <c r="D6" s="120"/>
      <c r="E6" s="120"/>
      <c r="F6" s="120"/>
      <c r="G6" s="120"/>
      <c r="H6" s="120"/>
      <c r="I6" s="120"/>
      <c r="J6" s="119"/>
    </row>
    <row r="7" spans="1:10" s="56" customFormat="1" ht="15" customHeight="1">
      <c r="A7" s="145"/>
      <c r="B7" s="359" t="s">
        <v>189</v>
      </c>
      <c r="C7" s="120"/>
      <c r="D7" s="120"/>
      <c r="E7" s="120"/>
      <c r="F7" s="120"/>
      <c r="G7" s="120"/>
      <c r="H7" s="120"/>
      <c r="I7" s="120"/>
      <c r="J7" s="119"/>
    </row>
    <row r="8" spans="1:10" s="56" customFormat="1" ht="15" customHeight="1">
      <c r="A8" s="145"/>
      <c r="B8" s="585" t="s">
        <v>221</v>
      </c>
      <c r="C8" s="585"/>
      <c r="D8" s="585"/>
      <c r="E8" s="585"/>
      <c r="F8" s="585"/>
      <c r="G8" s="585"/>
      <c r="H8" s="585"/>
      <c r="I8" s="585"/>
      <c r="J8" s="119"/>
    </row>
    <row r="9" spans="1:10" s="56" customFormat="1" ht="15" customHeight="1">
      <c r="A9" s="163"/>
      <c r="B9" s="585"/>
      <c r="C9" s="585"/>
      <c r="D9" s="585"/>
      <c r="E9" s="585"/>
      <c r="F9" s="585"/>
      <c r="G9" s="585"/>
      <c r="H9" s="585"/>
      <c r="I9" s="585"/>
      <c r="J9" s="119"/>
    </row>
    <row r="10" spans="1:10" s="56" customFormat="1" ht="7.5" customHeight="1">
      <c r="A10" s="145"/>
      <c r="B10" s="414"/>
      <c r="C10" s="414"/>
      <c r="D10" s="414"/>
      <c r="E10" s="414"/>
      <c r="F10" s="414"/>
      <c r="G10" s="414"/>
      <c r="H10" s="414"/>
      <c r="I10" s="414"/>
      <c r="J10" s="119"/>
    </row>
    <row r="11" spans="1:10" s="56" customFormat="1" ht="15" customHeight="1">
      <c r="A11" s="145"/>
      <c r="B11" s="395" t="s">
        <v>222</v>
      </c>
      <c r="C11" s="366"/>
      <c r="D11" s="366"/>
      <c r="E11" s="366"/>
      <c r="F11" s="366"/>
      <c r="G11" s="366"/>
      <c r="H11" s="366"/>
      <c r="I11" s="366"/>
      <c r="J11" s="119"/>
    </row>
    <row r="12" spans="1:10" s="56" customFormat="1" ht="15" customHeight="1">
      <c r="A12" s="145"/>
      <c r="B12" s="587" t="s">
        <v>223</v>
      </c>
      <c r="C12" s="587"/>
      <c r="D12" s="587"/>
      <c r="E12" s="587"/>
      <c r="F12" s="587"/>
      <c r="G12" s="587"/>
      <c r="H12" s="587"/>
      <c r="I12" s="587"/>
      <c r="J12" s="119"/>
    </row>
    <row r="13" spans="1:10" s="56" customFormat="1" ht="15" customHeight="1">
      <c r="A13" s="145"/>
      <c r="B13" s="587"/>
      <c r="C13" s="587"/>
      <c r="D13" s="587"/>
      <c r="E13" s="587"/>
      <c r="F13" s="587"/>
      <c r="G13" s="587"/>
      <c r="H13" s="587"/>
      <c r="I13" s="587"/>
      <c r="J13" s="119"/>
    </row>
    <row r="14" spans="1:10" s="56" customFormat="1" ht="15" customHeight="1">
      <c r="A14" s="145"/>
      <c r="B14" s="587"/>
      <c r="C14" s="587"/>
      <c r="D14" s="587"/>
      <c r="E14" s="587"/>
      <c r="F14" s="587"/>
      <c r="G14" s="587"/>
      <c r="H14" s="587"/>
      <c r="I14" s="587"/>
      <c r="J14" s="119"/>
    </row>
    <row r="15" spans="1:10" s="56" customFormat="1" ht="15" customHeight="1">
      <c r="A15" s="145"/>
      <c r="B15" s="587"/>
      <c r="C15" s="587"/>
      <c r="D15" s="587"/>
      <c r="E15" s="587"/>
      <c r="F15" s="587"/>
      <c r="G15" s="587"/>
      <c r="H15" s="587"/>
      <c r="I15" s="587"/>
      <c r="J15" s="119"/>
    </row>
    <row r="16" spans="1:10" s="56" customFormat="1" ht="15" customHeight="1">
      <c r="A16" s="145"/>
      <c r="B16" s="587"/>
      <c r="C16" s="587"/>
      <c r="D16" s="587"/>
      <c r="E16" s="587"/>
      <c r="F16" s="587"/>
      <c r="G16" s="587"/>
      <c r="H16" s="587"/>
      <c r="I16" s="587"/>
      <c r="J16" s="119"/>
    </row>
    <row r="17" spans="1:13" s="56" customFormat="1" ht="15" customHeight="1">
      <c r="A17" s="371"/>
      <c r="B17" s="373"/>
      <c r="C17" s="373"/>
      <c r="D17" s="373"/>
      <c r="G17" s="120"/>
      <c r="H17" s="120"/>
      <c r="I17" s="120"/>
      <c r="J17" s="119"/>
    </row>
    <row r="18" spans="1:13" s="56" customFormat="1" ht="15" customHeight="1">
      <c r="A18" s="145"/>
      <c r="B18" s="362"/>
      <c r="C18" s="362"/>
      <c r="D18" s="362"/>
      <c r="E18" s="363"/>
      <c r="F18" s="361"/>
      <c r="G18" s="364"/>
      <c r="H18" s="120"/>
      <c r="I18" s="120"/>
      <c r="J18" s="119"/>
    </row>
    <row r="19" spans="1:13" s="56" customFormat="1" ht="15" customHeight="1">
      <c r="A19" s="145"/>
      <c r="B19" s="120"/>
      <c r="C19" s="120"/>
      <c r="D19" s="120"/>
      <c r="E19" s="120"/>
      <c r="F19" s="120"/>
      <c r="G19" s="144"/>
      <c r="H19" s="144"/>
      <c r="I19" s="120"/>
      <c r="J19" s="119"/>
    </row>
    <row r="20" spans="1:13" s="56" customFormat="1" ht="17.25" customHeight="1">
      <c r="A20" s="145"/>
      <c r="B20" s="413" t="s">
        <v>267</v>
      </c>
      <c r="C20" s="120"/>
      <c r="D20" s="120"/>
      <c r="E20" s="120"/>
      <c r="F20" s="97" t="s">
        <v>190</v>
      </c>
      <c r="G20" s="424"/>
      <c r="H20" s="365" t="s">
        <v>191</v>
      </c>
      <c r="I20" s="215" t="s">
        <v>192</v>
      </c>
      <c r="J20" s="200"/>
      <c r="M20" s="120"/>
    </row>
    <row r="21" spans="1:13" s="56" customFormat="1" ht="7.5" customHeight="1">
      <c r="A21" s="145"/>
      <c r="B21" s="411"/>
      <c r="C21" s="120"/>
      <c r="D21" s="120"/>
      <c r="E21" s="120"/>
      <c r="F21" s="366"/>
      <c r="G21" s="367"/>
      <c r="H21" s="182"/>
      <c r="I21" s="226"/>
      <c r="J21" s="200"/>
      <c r="M21" s="124"/>
    </row>
    <row r="22" spans="1:13" s="56" customFormat="1" ht="30" customHeight="1">
      <c r="A22" s="145"/>
      <c r="B22" s="120" t="s">
        <v>193</v>
      </c>
      <c r="C22" s="120"/>
      <c r="D22" s="120"/>
      <c r="E22" s="156"/>
      <c r="F22" s="97" t="s">
        <v>194</v>
      </c>
      <c r="G22" s="425"/>
      <c r="H22" s="365" t="s">
        <v>191</v>
      </c>
      <c r="I22" s="215" t="s">
        <v>192</v>
      </c>
      <c r="J22" s="200"/>
    </row>
    <row r="23" spans="1:13" ht="7.5" customHeight="1" thickBot="1">
      <c r="A23" s="148"/>
      <c r="B23" s="144"/>
      <c r="C23" s="42"/>
      <c r="D23" s="144"/>
      <c r="E23" s="42"/>
      <c r="F23" s="165"/>
      <c r="G23" s="368"/>
      <c r="H23" s="144"/>
      <c r="I23" s="144"/>
      <c r="J23" s="119"/>
    </row>
    <row r="24" spans="1:13" ht="17.25" customHeight="1" thickBot="1">
      <c r="A24" s="148"/>
      <c r="B24" s="588" t="s">
        <v>209</v>
      </c>
      <c r="C24" s="589"/>
      <c r="D24" s="589"/>
      <c r="E24" s="589"/>
      <c r="F24" s="97" t="s">
        <v>195</v>
      </c>
      <c r="G24" s="372" t="str">
        <f>IF(OR(G22="",G20=""),"",(G20/G22)*100-100)</f>
        <v/>
      </c>
      <c r="H24" s="96" t="s">
        <v>196</v>
      </c>
      <c r="I24" s="96"/>
      <c r="J24" s="369"/>
    </row>
    <row r="25" spans="1:13" ht="15" customHeight="1">
      <c r="A25" s="148"/>
      <c r="B25" s="589"/>
      <c r="C25" s="589"/>
      <c r="D25" s="589"/>
      <c r="E25" s="589"/>
      <c r="F25" s="97"/>
      <c r="G25" s="383"/>
      <c r="H25" s="383"/>
      <c r="I25" s="96"/>
      <c r="J25" s="369"/>
    </row>
    <row r="26" spans="1:13" ht="16.5" customHeight="1">
      <c r="A26" s="148"/>
      <c r="B26" s="586" t="s">
        <v>201</v>
      </c>
      <c r="C26" s="586"/>
      <c r="D26" s="360">
        <f>IF(I3="誘導加熱式",10,5)</f>
        <v>5</v>
      </c>
      <c r="E26" s="361">
        <f>IF(I3="誘導加熱式",-10,-10)</f>
        <v>-10</v>
      </c>
      <c r="F26" s="165"/>
      <c r="G26" s="370"/>
      <c r="H26" s="370"/>
      <c r="I26" s="96"/>
      <c r="J26" s="369"/>
    </row>
    <row r="27" spans="1:13" ht="7.5" customHeight="1">
      <c r="A27" s="148"/>
      <c r="B27" s="120"/>
      <c r="C27" s="144"/>
      <c r="D27" s="144"/>
      <c r="E27" s="42"/>
      <c r="F27" s="144"/>
      <c r="G27" s="165"/>
      <c r="H27" s="368"/>
      <c r="I27" s="144"/>
      <c r="J27" s="119"/>
    </row>
    <row r="28" spans="1:13" ht="15" customHeight="1">
      <c r="A28" s="148"/>
      <c r="B28" s="96" t="s">
        <v>0</v>
      </c>
      <c r="C28" s="144"/>
      <c r="D28" s="144"/>
      <c r="E28" s="144"/>
      <c r="F28" s="144"/>
      <c r="G28" s="144"/>
      <c r="H28" s="144"/>
      <c r="I28" s="120"/>
      <c r="J28" s="119"/>
    </row>
    <row r="29" spans="1:13" ht="15" customHeight="1">
      <c r="A29" s="148"/>
      <c r="B29" s="96"/>
      <c r="C29" s="144"/>
      <c r="D29" s="144"/>
      <c r="E29" s="144"/>
      <c r="F29" s="144"/>
      <c r="G29" s="144"/>
      <c r="H29" s="144"/>
      <c r="I29" s="120"/>
      <c r="J29" s="119"/>
    </row>
    <row r="30" spans="1:13" ht="15" customHeight="1">
      <c r="A30" s="148"/>
      <c r="B30" s="120"/>
      <c r="C30" s="144"/>
      <c r="D30" s="144"/>
      <c r="E30" s="144"/>
      <c r="F30" s="144"/>
      <c r="G30" s="144"/>
      <c r="H30" s="144"/>
      <c r="I30" s="120"/>
      <c r="J30" s="119"/>
    </row>
    <row r="31" spans="1:13" ht="15" customHeight="1">
      <c r="A31" s="148"/>
      <c r="B31" s="120"/>
      <c r="C31" s="144"/>
      <c r="D31" s="144"/>
      <c r="E31" s="144"/>
      <c r="F31" s="144"/>
      <c r="G31" s="144"/>
      <c r="H31" s="144"/>
      <c r="I31" s="120"/>
      <c r="J31" s="119"/>
    </row>
    <row r="32" spans="1:13" ht="15" customHeight="1">
      <c r="A32" s="148"/>
      <c r="B32" s="120"/>
      <c r="C32" s="144"/>
      <c r="D32" s="144"/>
      <c r="E32" s="144"/>
      <c r="F32" s="144"/>
      <c r="G32" s="144"/>
      <c r="H32" s="144"/>
      <c r="I32" s="120"/>
      <c r="J32" s="119"/>
    </row>
    <row r="33" spans="1:19" ht="15" customHeight="1">
      <c r="A33" s="148"/>
      <c r="B33" s="120"/>
      <c r="C33" s="144"/>
      <c r="D33" s="144"/>
      <c r="E33" s="144"/>
      <c r="F33" s="144"/>
      <c r="G33" s="144"/>
      <c r="H33" s="144"/>
      <c r="I33" s="120"/>
      <c r="J33" s="119"/>
    </row>
    <row r="34" spans="1:19" ht="15" customHeight="1">
      <c r="A34" s="148"/>
      <c r="B34" s="120"/>
      <c r="C34" s="144"/>
      <c r="D34" s="144"/>
      <c r="E34" s="144"/>
      <c r="F34" s="144"/>
      <c r="G34" s="144"/>
      <c r="H34" s="144"/>
      <c r="I34" s="120"/>
      <c r="J34" s="119"/>
      <c r="S34" s="124"/>
    </row>
    <row r="35" spans="1:19" ht="15" customHeight="1">
      <c r="A35" s="148"/>
      <c r="B35" s="120"/>
      <c r="C35" s="144"/>
      <c r="D35" s="144"/>
      <c r="E35" s="144"/>
      <c r="F35" s="144"/>
      <c r="G35" s="144"/>
      <c r="H35" s="144"/>
      <c r="I35" s="120"/>
      <c r="J35" s="119"/>
    </row>
    <row r="36" spans="1:19" ht="15" customHeight="1">
      <c r="A36" s="148"/>
      <c r="B36" s="120"/>
      <c r="C36" s="144"/>
      <c r="D36" s="144"/>
      <c r="E36" s="144"/>
      <c r="F36" s="144"/>
      <c r="G36" s="144"/>
      <c r="H36" s="144"/>
      <c r="I36" s="120"/>
      <c r="J36" s="119"/>
    </row>
    <row r="37" spans="1:19" ht="15" customHeight="1">
      <c r="A37" s="148"/>
      <c r="B37" s="120"/>
      <c r="C37" s="120"/>
      <c r="D37" s="120"/>
      <c r="E37" s="120"/>
      <c r="F37" s="120"/>
      <c r="G37" s="120"/>
      <c r="H37" s="120"/>
      <c r="I37" s="120"/>
      <c r="J37" s="119"/>
    </row>
    <row r="38" spans="1:19" ht="15" customHeight="1">
      <c r="A38" s="148"/>
      <c r="B38" s="120"/>
      <c r="C38" s="120"/>
      <c r="D38" s="120"/>
      <c r="E38" s="120"/>
      <c r="F38" s="120"/>
      <c r="G38" s="120"/>
      <c r="H38" s="120"/>
      <c r="I38" s="120"/>
      <c r="J38" s="119"/>
    </row>
    <row r="39" spans="1:19" ht="15" customHeight="1">
      <c r="A39" s="148"/>
      <c r="B39" s="120"/>
      <c r="C39" s="42"/>
      <c r="D39" s="120"/>
      <c r="E39" s="120"/>
      <c r="F39" s="120"/>
      <c r="G39" s="120"/>
      <c r="H39" s="120"/>
      <c r="I39" s="120"/>
      <c r="J39" s="119"/>
    </row>
    <row r="40" spans="1:19" ht="12" customHeight="1">
      <c r="A40" s="148"/>
      <c r="B40" s="120"/>
      <c r="C40" s="42"/>
      <c r="D40" s="120"/>
      <c r="E40" s="120"/>
      <c r="F40" s="120"/>
      <c r="G40" s="120"/>
      <c r="H40" s="120"/>
      <c r="I40" s="120"/>
      <c r="J40" s="119"/>
    </row>
    <row r="41" spans="1:19" ht="12" customHeight="1">
      <c r="A41" s="148"/>
      <c r="B41" s="96" t="s">
        <v>197</v>
      </c>
      <c r="C41" s="42"/>
      <c r="D41" s="120"/>
      <c r="E41" s="120"/>
      <c r="F41" s="120"/>
      <c r="G41" s="120"/>
      <c r="H41" s="120"/>
      <c r="I41" s="120"/>
      <c r="J41" s="119"/>
    </row>
    <row r="42" spans="1:19" ht="9.6" customHeight="1">
      <c r="A42" s="148"/>
      <c r="B42" s="42"/>
      <c r="C42" s="120"/>
      <c r="D42" s="120"/>
      <c r="E42" s="120"/>
      <c r="F42" s="120"/>
      <c r="G42" s="120"/>
      <c r="H42" s="120"/>
      <c r="I42" s="120"/>
      <c r="J42" s="119"/>
    </row>
    <row r="43" spans="1:19" ht="15" customHeight="1">
      <c r="A43" s="148"/>
      <c r="B43" s="120"/>
      <c r="C43" s="120"/>
      <c r="D43" s="120"/>
      <c r="E43" s="120"/>
      <c r="F43" s="120"/>
      <c r="G43" s="120"/>
      <c r="H43" s="120"/>
      <c r="I43" s="120"/>
      <c r="J43" s="119"/>
    </row>
    <row r="44" spans="1:19" ht="15" customHeight="1">
      <c r="A44" s="148"/>
      <c r="B44" s="120"/>
      <c r="C44" s="120"/>
      <c r="D44" s="120"/>
      <c r="E44" s="120"/>
      <c r="F44" s="120"/>
      <c r="G44" s="120"/>
      <c r="H44" s="120"/>
      <c r="I44" s="120"/>
      <c r="J44" s="119"/>
    </row>
    <row r="45" spans="1:19" ht="15" customHeight="1">
      <c r="A45" s="148"/>
      <c r="B45" s="120"/>
      <c r="C45" s="120"/>
      <c r="D45" s="120"/>
      <c r="E45" s="120"/>
      <c r="F45" s="120"/>
      <c r="G45" s="120"/>
      <c r="H45" s="120"/>
      <c r="I45" s="120"/>
      <c r="J45" s="119"/>
    </row>
    <row r="46" spans="1:19" ht="15" customHeight="1">
      <c r="A46" s="148"/>
      <c r="B46" s="120"/>
      <c r="C46" s="120"/>
      <c r="D46" s="120"/>
      <c r="E46" s="120"/>
      <c r="F46" s="120"/>
      <c r="G46" s="120"/>
      <c r="H46" s="120"/>
      <c r="I46" s="120"/>
      <c r="J46" s="119"/>
    </row>
    <row r="47" spans="1:19" ht="15" customHeight="1">
      <c r="A47" s="148"/>
      <c r="B47" s="120"/>
      <c r="C47" s="120"/>
      <c r="D47" s="120"/>
      <c r="E47" s="120"/>
      <c r="F47" s="120"/>
      <c r="G47" s="120"/>
      <c r="H47" s="120"/>
      <c r="I47" s="120"/>
      <c r="J47" s="119"/>
    </row>
    <row r="48" spans="1:19" ht="15" customHeight="1">
      <c r="A48" s="148"/>
      <c r="B48" s="120"/>
      <c r="C48" s="120"/>
      <c r="D48" s="120"/>
      <c r="E48" s="120"/>
      <c r="F48" s="120"/>
      <c r="G48" s="120"/>
      <c r="H48" s="120"/>
      <c r="I48" s="120"/>
      <c r="J48" s="119"/>
    </row>
    <row r="49" spans="1:10" ht="15" customHeight="1">
      <c r="A49" s="148"/>
      <c r="B49" s="120"/>
      <c r="C49" s="120"/>
      <c r="D49" s="120"/>
      <c r="E49" s="120"/>
      <c r="F49" s="120"/>
      <c r="G49" s="120"/>
      <c r="H49" s="120"/>
      <c r="I49" s="120"/>
      <c r="J49" s="119"/>
    </row>
    <row r="50" spans="1:10" ht="15" customHeight="1">
      <c r="A50" s="148"/>
      <c r="B50" s="120"/>
      <c r="C50" s="120"/>
      <c r="D50" s="120"/>
      <c r="E50" s="120"/>
      <c r="F50" s="120"/>
      <c r="G50" s="120"/>
      <c r="H50" s="120"/>
      <c r="I50" s="120"/>
      <c r="J50" s="119"/>
    </row>
    <row r="51" spans="1:10" ht="15" customHeight="1">
      <c r="A51" s="148"/>
      <c r="B51" s="120"/>
      <c r="C51" s="120"/>
      <c r="D51" s="120"/>
      <c r="E51" s="120"/>
      <c r="F51" s="120"/>
      <c r="G51" s="120"/>
      <c r="H51" s="120"/>
      <c r="I51" s="120"/>
      <c r="J51" s="119"/>
    </row>
    <row r="52" spans="1:10" ht="15" customHeight="1">
      <c r="A52" s="148"/>
      <c r="B52" s="120"/>
      <c r="C52" s="120"/>
      <c r="D52" s="120"/>
      <c r="E52" s="120"/>
      <c r="F52" s="120"/>
      <c r="G52" s="120"/>
      <c r="H52" s="120"/>
      <c r="I52" s="120"/>
      <c r="J52" s="119"/>
    </row>
    <row r="53" spans="1:10" s="56" customFormat="1" ht="15" customHeight="1" thickBot="1">
      <c r="A53" s="240"/>
      <c r="B53" s="241"/>
      <c r="C53" s="241"/>
      <c r="D53" s="241"/>
      <c r="E53" s="241"/>
      <c r="F53" s="241"/>
      <c r="G53" s="241"/>
      <c r="H53" s="241"/>
      <c r="I53" s="241"/>
      <c r="J53" s="245"/>
    </row>
    <row r="54" spans="1:10" ht="8.4499999999999993" customHeight="1">
      <c r="A54" s="42"/>
      <c r="B54" s="42"/>
      <c r="C54" s="42"/>
      <c r="D54" s="42"/>
      <c r="E54" s="42"/>
      <c r="F54" s="42"/>
      <c r="G54" s="42"/>
      <c r="H54" s="42"/>
      <c r="I54" s="42"/>
      <c r="J54" s="42"/>
    </row>
  </sheetData>
  <sheetProtection password="89E8" sheet="1" objects="1" scenarios="1" selectLockedCells="1"/>
  <mergeCells count="11">
    <mergeCell ref="C5:D5"/>
    <mergeCell ref="B8:I9"/>
    <mergeCell ref="B26:C26"/>
    <mergeCell ref="B12:I16"/>
    <mergeCell ref="B24:E25"/>
    <mergeCell ref="A5:B5"/>
    <mergeCell ref="A2:J2"/>
    <mergeCell ref="B3:H3"/>
    <mergeCell ref="I3:J3"/>
    <mergeCell ref="B4:E4"/>
    <mergeCell ref="G4:J4"/>
  </mergeCells>
  <phoneticPr fontId="3"/>
  <conditionalFormatting sqref="H25">
    <cfRule type="expression" dxfId="15" priority="6" stopIfTrue="1">
      <formula>OR(+$H$24&gt;$D$26,$H$24&lt;$E$26)</formula>
    </cfRule>
  </conditionalFormatting>
  <conditionalFormatting sqref="G24:G25">
    <cfRule type="expression" dxfId="14" priority="7" stopIfTrue="1">
      <formula>OR(+$G$24&gt;$D$26,$G$24&lt;$E$26)</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view="pageBreakPreview" zoomScaleNormal="100" zoomScaleSheetLayoutView="100" zoomScalePageLayoutView="220" workbookViewId="0">
      <selection activeCell="C5" sqref="C5:D5"/>
    </sheetView>
  </sheetViews>
  <sheetFormatPr defaultRowHeight="13.5"/>
  <cols>
    <col min="1" max="1" width="10.375" style="38" customWidth="1"/>
    <col min="2" max="3" width="9.125" style="38" customWidth="1"/>
    <col min="4" max="4" width="12" style="38" customWidth="1"/>
    <col min="5" max="5" width="10.375" style="38" customWidth="1"/>
    <col min="6" max="6" width="7.75" style="38" customWidth="1"/>
    <col min="7" max="8" width="9" style="38" customWidth="1"/>
    <col min="9" max="9" width="6" style="38" customWidth="1"/>
    <col min="10" max="10" width="6.125" style="38" customWidth="1"/>
    <col min="11" max="11" width="7.375" style="38" customWidth="1"/>
    <col min="12" max="16384" width="9" style="38"/>
  </cols>
  <sheetData>
    <row r="1" spans="1:10" ht="15" customHeight="1" thickBot="1"/>
    <row r="2" spans="1:10" s="56" customFormat="1" ht="19.5" customHeight="1" thickTop="1" thickBot="1">
      <c r="A2" s="455" t="str">
        <f>+表紙!A2</f>
        <v>業務用厨房熱機器等性能測定結果　【電気機器】</v>
      </c>
      <c r="B2" s="456"/>
      <c r="C2" s="456"/>
      <c r="D2" s="456"/>
      <c r="E2" s="456"/>
      <c r="F2" s="456"/>
      <c r="G2" s="456"/>
      <c r="H2" s="456"/>
      <c r="I2" s="456"/>
      <c r="J2" s="457"/>
    </row>
    <row r="3" spans="1:10" s="56" customFormat="1" ht="28.5" customHeight="1" thickTop="1">
      <c r="A3" s="111" t="s">
        <v>274</v>
      </c>
      <c r="B3" s="601" t="s">
        <v>185</v>
      </c>
      <c r="C3" s="602"/>
      <c r="D3" s="602"/>
      <c r="E3" s="602"/>
      <c r="F3" s="602"/>
      <c r="G3" s="602"/>
      <c r="H3" s="602"/>
      <c r="I3" s="576" t="str">
        <f>IF(表紙!$E$11="選択してください","",表紙!$E$11)</f>
        <v/>
      </c>
      <c r="J3" s="577"/>
    </row>
    <row r="4" spans="1:10" s="56" customFormat="1" ht="20.100000000000001" customHeight="1" thickBot="1">
      <c r="A4" s="43" t="s">
        <v>2</v>
      </c>
      <c r="B4" s="598" t="str">
        <f>IF(表紙!$B$6=0,"",表紙!$B$6)</f>
        <v/>
      </c>
      <c r="C4" s="578"/>
      <c r="D4" s="579"/>
      <c r="E4" s="580"/>
      <c r="F4" s="57" t="s">
        <v>3</v>
      </c>
      <c r="G4" s="581" t="str">
        <f>IF(表紙!$G$5=0,"",表紙!$G$5)</f>
        <v/>
      </c>
      <c r="H4" s="582"/>
      <c r="I4" s="582"/>
      <c r="J4" s="583"/>
    </row>
    <row r="5" spans="1:10" s="56" customFormat="1" ht="14.25" customHeight="1">
      <c r="A5" s="58" t="s">
        <v>12</v>
      </c>
      <c r="B5" s="594" t="s">
        <v>30</v>
      </c>
      <c r="C5" s="600"/>
      <c r="D5" s="600"/>
      <c r="E5" s="490" t="s">
        <v>26</v>
      </c>
      <c r="F5" s="13"/>
      <c r="G5" s="594" t="s">
        <v>19</v>
      </c>
      <c r="H5" s="13"/>
      <c r="I5" s="596" t="s">
        <v>180</v>
      </c>
      <c r="J5" s="15"/>
    </row>
    <row r="6" spans="1:10" s="56" customFormat="1" ht="14.25" customHeight="1" thickBot="1">
      <c r="A6" s="43" t="s">
        <v>13</v>
      </c>
      <c r="B6" s="595"/>
      <c r="C6" s="597"/>
      <c r="D6" s="597"/>
      <c r="E6" s="443"/>
      <c r="F6" s="14"/>
      <c r="G6" s="595"/>
      <c r="H6" s="14"/>
      <c r="I6" s="443"/>
      <c r="J6" s="16"/>
    </row>
    <row r="7" spans="1:10" ht="22.5" customHeight="1">
      <c r="A7" s="59"/>
      <c r="B7" s="60" t="s">
        <v>36</v>
      </c>
      <c r="C7" s="346"/>
      <c r="D7" s="346"/>
      <c r="E7" s="346"/>
      <c r="F7" s="346"/>
      <c r="G7" s="346"/>
      <c r="H7" s="346"/>
      <c r="I7" s="346"/>
      <c r="J7" s="347"/>
    </row>
    <row r="8" spans="1:10" ht="16.899999999999999" customHeight="1">
      <c r="A8" s="61"/>
      <c r="B8" s="592" t="s">
        <v>268</v>
      </c>
      <c r="C8" s="609"/>
      <c r="D8" s="609"/>
      <c r="E8" s="609"/>
      <c r="F8" s="609"/>
      <c r="G8" s="609"/>
      <c r="H8" s="609"/>
      <c r="I8" s="609"/>
      <c r="J8" s="62"/>
    </row>
    <row r="9" spans="1:10" ht="16.899999999999999" customHeight="1">
      <c r="A9" s="61"/>
      <c r="B9" s="609"/>
      <c r="C9" s="609"/>
      <c r="D9" s="609"/>
      <c r="E9" s="609"/>
      <c r="F9" s="609"/>
      <c r="G9" s="609"/>
      <c r="H9" s="609"/>
      <c r="I9" s="609"/>
      <c r="J9" s="62"/>
    </row>
    <row r="10" spans="1:10" ht="16.899999999999999" customHeight="1">
      <c r="A10" s="61"/>
      <c r="B10" s="609"/>
      <c r="C10" s="609"/>
      <c r="D10" s="609"/>
      <c r="E10" s="609"/>
      <c r="F10" s="609"/>
      <c r="G10" s="609"/>
      <c r="H10" s="609"/>
      <c r="I10" s="609"/>
      <c r="J10" s="62"/>
    </row>
    <row r="11" spans="1:10" ht="16.899999999999999" customHeight="1">
      <c r="A11" s="61"/>
      <c r="B11" s="609"/>
      <c r="C11" s="609"/>
      <c r="D11" s="609"/>
      <c r="E11" s="609"/>
      <c r="F11" s="609"/>
      <c r="G11" s="609"/>
      <c r="H11" s="609"/>
      <c r="I11" s="609"/>
      <c r="J11" s="62"/>
    </row>
    <row r="12" spans="1:10" ht="16.899999999999999" customHeight="1">
      <c r="A12" s="59"/>
      <c r="B12" s="609"/>
      <c r="C12" s="609"/>
      <c r="D12" s="609"/>
      <c r="E12" s="609"/>
      <c r="F12" s="609"/>
      <c r="G12" s="609"/>
      <c r="H12" s="609"/>
      <c r="I12" s="609"/>
      <c r="J12" s="62"/>
    </row>
    <row r="13" spans="1:10" ht="16.899999999999999" customHeight="1">
      <c r="A13" s="59"/>
      <c r="B13" s="609"/>
      <c r="C13" s="609"/>
      <c r="D13" s="609"/>
      <c r="E13" s="609"/>
      <c r="F13" s="609"/>
      <c r="G13" s="609"/>
      <c r="H13" s="609"/>
      <c r="I13" s="609"/>
      <c r="J13" s="62"/>
    </row>
    <row r="14" spans="1:10" ht="15" customHeight="1">
      <c r="A14" s="59"/>
      <c r="B14" s="354"/>
      <c r="C14" s="354"/>
      <c r="D14" s="354"/>
      <c r="E14" s="354"/>
      <c r="F14" s="354"/>
      <c r="G14" s="354"/>
      <c r="H14" s="354"/>
      <c r="I14" s="354"/>
      <c r="J14" s="63"/>
    </row>
    <row r="15" spans="1:10" ht="21" customHeight="1">
      <c r="A15" s="303"/>
      <c r="B15" s="346"/>
      <c r="C15" s="107"/>
      <c r="D15" s="66"/>
      <c r="E15" s="107"/>
      <c r="F15" s="346"/>
      <c r="G15" s="396" t="s">
        <v>224</v>
      </c>
      <c r="H15" s="396" t="s">
        <v>225</v>
      </c>
      <c r="I15" s="346"/>
      <c r="J15" s="347"/>
    </row>
    <row r="16" spans="1:10" ht="17.25" customHeight="1">
      <c r="A16" s="68"/>
      <c r="B16" s="603" t="s">
        <v>89</v>
      </c>
      <c r="C16" s="561"/>
      <c r="D16" s="561"/>
      <c r="E16" s="561"/>
      <c r="F16" s="35" t="s">
        <v>92</v>
      </c>
      <c r="G16" s="17"/>
      <c r="H16" s="17"/>
      <c r="I16" s="73" t="s">
        <v>60</v>
      </c>
      <c r="J16" s="70" t="s">
        <v>5</v>
      </c>
    </row>
    <row r="17" spans="1:16" ht="17.25" customHeight="1">
      <c r="A17" s="68"/>
      <c r="B17" s="606" t="s">
        <v>151</v>
      </c>
      <c r="C17" s="606"/>
      <c r="D17" s="606"/>
      <c r="E17" s="606"/>
      <c r="F17" s="36" t="s">
        <v>93</v>
      </c>
      <c r="G17" s="18"/>
      <c r="H17" s="18"/>
      <c r="I17" s="73" t="s">
        <v>61</v>
      </c>
      <c r="J17" s="70" t="s">
        <v>6</v>
      </c>
    </row>
    <row r="18" spans="1:16" ht="17.25" customHeight="1">
      <c r="A18" s="68"/>
      <c r="B18" s="606" t="s">
        <v>152</v>
      </c>
      <c r="C18" s="606"/>
      <c r="D18" s="606"/>
      <c r="E18" s="606"/>
      <c r="F18" s="36" t="s">
        <v>94</v>
      </c>
      <c r="G18" s="18"/>
      <c r="H18" s="18"/>
      <c r="I18" s="73" t="s">
        <v>61</v>
      </c>
      <c r="J18" s="70" t="s">
        <v>6</v>
      </c>
    </row>
    <row r="19" spans="1:16" ht="17.25" customHeight="1">
      <c r="A19" s="68"/>
      <c r="B19" s="608" t="s">
        <v>158</v>
      </c>
      <c r="C19" s="608"/>
      <c r="D19" s="608"/>
      <c r="E19" s="608"/>
      <c r="F19" s="35" t="s">
        <v>95</v>
      </c>
      <c r="G19" s="18"/>
      <c r="H19" s="18"/>
      <c r="I19" s="73" t="s">
        <v>159</v>
      </c>
      <c r="J19" s="70" t="s">
        <v>35</v>
      </c>
      <c r="P19" s="71"/>
    </row>
    <row r="20" spans="1:16" ht="17.25" customHeight="1">
      <c r="A20" s="68"/>
      <c r="B20" s="607" t="s">
        <v>114</v>
      </c>
      <c r="C20" s="607"/>
      <c r="D20" s="607"/>
      <c r="E20" s="607"/>
      <c r="F20" s="37" t="s">
        <v>129</v>
      </c>
      <c r="G20" s="17"/>
      <c r="H20" s="17"/>
      <c r="I20" s="73" t="s">
        <v>64</v>
      </c>
      <c r="J20" s="70" t="s">
        <v>5</v>
      </c>
    </row>
    <row r="21" spans="1:16" ht="15" customHeight="1">
      <c r="A21" s="68"/>
      <c r="B21" s="604" t="s">
        <v>226</v>
      </c>
      <c r="C21" s="604"/>
      <c r="D21" s="604"/>
      <c r="E21" s="604"/>
      <c r="F21" s="35" t="s">
        <v>91</v>
      </c>
      <c r="G21" s="72">
        <v>4.1900000000000004</v>
      </c>
      <c r="H21" s="72">
        <v>4.1900000000000004</v>
      </c>
      <c r="I21" s="73" t="s">
        <v>117</v>
      </c>
      <c r="J21" s="74"/>
    </row>
    <row r="22" spans="1:16" ht="16.5" customHeight="1">
      <c r="A22" s="68"/>
      <c r="B22" s="78" t="s">
        <v>153</v>
      </c>
      <c r="D22" s="78"/>
      <c r="E22" s="42"/>
      <c r="F22" s="35" t="s">
        <v>100</v>
      </c>
      <c r="G22" s="18"/>
      <c r="H22" s="18"/>
      <c r="I22" s="73" t="s">
        <v>61</v>
      </c>
      <c r="J22" s="70" t="s">
        <v>6</v>
      </c>
    </row>
    <row r="23" spans="1:16" ht="16.5" customHeight="1">
      <c r="A23" s="68"/>
      <c r="B23" s="78" t="s">
        <v>154</v>
      </c>
      <c r="D23" s="78"/>
      <c r="E23" s="42"/>
      <c r="F23" s="35" t="s">
        <v>99</v>
      </c>
      <c r="G23" s="18"/>
      <c r="H23" s="18"/>
      <c r="I23" s="73" t="s">
        <v>61</v>
      </c>
      <c r="J23" s="70" t="s">
        <v>6</v>
      </c>
    </row>
    <row r="24" spans="1:16" ht="16.5" customHeight="1">
      <c r="A24" s="68"/>
      <c r="B24" s="78" t="s">
        <v>229</v>
      </c>
      <c r="D24" s="78"/>
      <c r="E24" s="42"/>
      <c r="F24" s="42"/>
      <c r="G24" s="35" t="s">
        <v>231</v>
      </c>
      <c r="H24" s="84" t="str">
        <f>+'5.消費電力量'!I41</f>
        <v/>
      </c>
      <c r="I24" s="73" t="s">
        <v>76</v>
      </c>
      <c r="J24" s="70" t="s">
        <v>5</v>
      </c>
    </row>
    <row r="25" spans="1:16" ht="16.5" customHeight="1" thickBot="1">
      <c r="A25" s="68"/>
      <c r="B25" s="78" t="s">
        <v>230</v>
      </c>
      <c r="D25" s="78"/>
      <c r="E25" s="42"/>
      <c r="F25" s="42"/>
      <c r="G25" s="37" t="s">
        <v>232</v>
      </c>
      <c r="H25" s="84" t="str">
        <f>+'5.消費電力量'!I47</f>
        <v/>
      </c>
      <c r="I25" s="73" t="s">
        <v>76</v>
      </c>
      <c r="J25" s="70" t="s">
        <v>5</v>
      </c>
    </row>
    <row r="26" spans="1:16" ht="17.25" customHeight="1" thickBot="1">
      <c r="A26" s="68"/>
      <c r="B26" s="605" t="s">
        <v>227</v>
      </c>
      <c r="C26" s="605"/>
      <c r="D26" s="605"/>
      <c r="E26" s="605"/>
      <c r="F26" s="35" t="s">
        <v>96</v>
      </c>
      <c r="G26" s="348" t="str">
        <f>IF(COUNT(G22,G23,H24,H25)=4,(G22-155-G23)*(H24-H25)/20,"")</f>
        <v/>
      </c>
      <c r="H26" s="348" t="str">
        <f>IF(COUNT(H22,H23,H24,H25)=4,(H22-155-H23)*(H24-H25)/20,"")</f>
        <v/>
      </c>
      <c r="I26" s="73" t="s">
        <v>63</v>
      </c>
      <c r="J26" s="70" t="s">
        <v>5</v>
      </c>
    </row>
    <row r="27" spans="1:16" ht="16.5" customHeight="1">
      <c r="A27" s="68"/>
      <c r="B27" s="78"/>
      <c r="D27" s="78"/>
      <c r="E27" s="42"/>
      <c r="F27" s="42"/>
      <c r="G27" s="37"/>
      <c r="H27" s="310"/>
      <c r="I27" s="73"/>
      <c r="J27" s="70"/>
    </row>
    <row r="28" spans="1:16" ht="16.5" customHeight="1" thickBot="1">
      <c r="A28" s="68"/>
      <c r="B28" s="78"/>
      <c r="D28" s="78"/>
      <c r="E28" s="42"/>
      <c r="F28" s="42"/>
      <c r="G28" s="37"/>
      <c r="H28" s="310"/>
      <c r="I28" s="73"/>
      <c r="J28" s="70"/>
    </row>
    <row r="29" spans="1:16" ht="17.25" customHeight="1" thickBot="1">
      <c r="A29" s="68"/>
      <c r="B29" s="415" t="s">
        <v>90</v>
      </c>
      <c r="C29" s="415"/>
      <c r="D29" s="112"/>
      <c r="E29" s="411"/>
      <c r="F29" s="35" t="s">
        <v>97</v>
      </c>
      <c r="G29" s="349" t="str">
        <f>IF(COUNT(G16,G17,G18,G19,G20,G21,G26)=7,(G16*G21*(G17-G18)+G19*G26)/(3600*G20)*100,"")</f>
        <v/>
      </c>
      <c r="H29" s="349" t="str">
        <f>IF(COUNT(H16,H17,H18,H19,H20,H21,H26)=7,(H16*H21*(H17-H18)+H19*H26)/(3600*H20)*100,"")</f>
        <v/>
      </c>
      <c r="I29" s="297" t="s">
        <v>65</v>
      </c>
      <c r="J29" s="70" t="s">
        <v>6</v>
      </c>
    </row>
    <row r="30" spans="1:16" ht="3.75" customHeight="1" thickBot="1">
      <c r="A30" s="68"/>
      <c r="B30" s="76"/>
      <c r="C30" s="76"/>
      <c r="D30" s="113"/>
      <c r="E30" s="42"/>
      <c r="F30" s="76"/>
      <c r="G30" s="76"/>
      <c r="H30" s="77"/>
      <c r="I30" s="73"/>
      <c r="J30" s="70"/>
    </row>
    <row r="31" spans="1:16" ht="30" customHeight="1" thickBot="1">
      <c r="A31" s="68"/>
      <c r="B31" s="78"/>
      <c r="C31" s="76"/>
      <c r="D31" s="113"/>
      <c r="E31" s="42"/>
      <c r="F31" s="76"/>
      <c r="G31" s="79" t="s">
        <v>98</v>
      </c>
      <c r="H31" s="80" t="str">
        <f>IF(COUNTBLANK(G29:H29)=0,(G29+H29)/2,"")</f>
        <v/>
      </c>
      <c r="I31" s="297" t="s">
        <v>65</v>
      </c>
      <c r="J31" s="70" t="s">
        <v>6</v>
      </c>
    </row>
    <row r="32" spans="1:16" ht="3.75" customHeight="1" thickBot="1">
      <c r="A32" s="68"/>
      <c r="B32" s="78"/>
      <c r="C32" s="76"/>
      <c r="D32" s="113"/>
      <c r="E32" s="42"/>
      <c r="F32" s="76"/>
      <c r="G32" s="79"/>
      <c r="H32" s="345"/>
      <c r="I32" s="73"/>
      <c r="J32" s="70"/>
    </row>
    <row r="33" spans="1:10" ht="15" customHeight="1" thickBot="1">
      <c r="A33" s="350"/>
      <c r="B33" s="351"/>
      <c r="C33" s="352"/>
      <c r="D33" s="346"/>
      <c r="E33" s="346"/>
      <c r="F33" s="346"/>
      <c r="G33" s="82" t="s">
        <v>18</v>
      </c>
      <c r="H33" s="83" t="str">
        <f>IF(H31&lt;&gt;"",ABS(G29-H29)/H31,"")</f>
        <v/>
      </c>
      <c r="I33" s="346"/>
      <c r="J33" s="347"/>
    </row>
    <row r="34" spans="1:10" ht="15" customHeight="1">
      <c r="A34" s="350"/>
      <c r="B34" s="351" t="s">
        <v>15</v>
      </c>
      <c r="C34" s="352"/>
      <c r="D34" s="346"/>
      <c r="E34" s="346"/>
      <c r="F34" s="346"/>
      <c r="G34" s="346"/>
      <c r="H34" s="346"/>
      <c r="I34" s="346"/>
      <c r="J34" s="347"/>
    </row>
    <row r="35" spans="1:10" ht="15" customHeight="1">
      <c r="A35" s="114"/>
      <c r="B35" s="351"/>
      <c r="C35" s="352"/>
      <c r="D35" s="346"/>
      <c r="E35" s="346"/>
      <c r="F35" s="346"/>
      <c r="G35" s="346"/>
      <c r="H35" s="346"/>
      <c r="I35" s="346"/>
      <c r="J35" s="347"/>
    </row>
    <row r="36" spans="1:10" ht="15" customHeight="1">
      <c r="A36" s="115"/>
      <c r="B36" s="351"/>
      <c r="C36" s="352"/>
      <c r="D36" s="346"/>
      <c r="E36" s="346"/>
      <c r="F36" s="346"/>
      <c r="G36" s="346"/>
      <c r="H36" s="346"/>
      <c r="I36" s="346"/>
      <c r="J36" s="347"/>
    </row>
    <row r="37" spans="1:10" ht="15" customHeight="1">
      <c r="A37" s="59"/>
      <c r="B37" s="85"/>
      <c r="C37" s="346"/>
      <c r="D37" s="346"/>
      <c r="E37" s="346"/>
      <c r="F37" s="346"/>
      <c r="G37" s="346"/>
      <c r="H37" s="346"/>
      <c r="I37" s="346"/>
      <c r="J37" s="347"/>
    </row>
    <row r="38" spans="1:10" ht="15" customHeight="1">
      <c r="A38" s="59"/>
      <c r="B38" s="85"/>
      <c r="C38" s="346"/>
      <c r="D38" s="346"/>
      <c r="E38" s="346"/>
      <c r="F38" s="346"/>
      <c r="G38" s="346"/>
      <c r="H38" s="346"/>
      <c r="I38" s="346"/>
      <c r="J38" s="347"/>
    </row>
    <row r="39" spans="1:10" ht="15" customHeight="1">
      <c r="A39" s="59"/>
      <c r="B39" s="85"/>
      <c r="C39" s="346"/>
      <c r="D39" s="346"/>
      <c r="E39" s="346"/>
      <c r="F39" s="346"/>
      <c r="G39" s="346"/>
      <c r="H39" s="346"/>
      <c r="I39" s="346"/>
      <c r="J39" s="347"/>
    </row>
    <row r="40" spans="1:10" ht="15" customHeight="1">
      <c r="A40" s="59"/>
      <c r="B40" s="116"/>
      <c r="C40" s="107"/>
      <c r="D40" s="346"/>
      <c r="E40" s="346"/>
      <c r="F40" s="346"/>
      <c r="G40" s="346"/>
      <c r="H40" s="346"/>
      <c r="I40" s="346"/>
      <c r="J40" s="347"/>
    </row>
    <row r="41" spans="1:10" ht="15" customHeight="1">
      <c r="A41" s="59"/>
      <c r="B41" s="104" t="s">
        <v>1</v>
      </c>
      <c r="C41" s="346"/>
      <c r="D41" s="346"/>
      <c r="E41" s="346"/>
      <c r="F41" s="346"/>
      <c r="G41" s="346"/>
      <c r="H41" s="346"/>
      <c r="I41" s="346"/>
      <c r="J41" s="347"/>
    </row>
    <row r="42" spans="1:10" ht="15" customHeight="1">
      <c r="A42" s="59"/>
      <c r="B42" s="346"/>
      <c r="C42" s="346"/>
      <c r="D42" s="346"/>
      <c r="E42" s="346"/>
      <c r="F42" s="346"/>
      <c r="G42" s="346"/>
      <c r="H42" s="346"/>
      <c r="I42" s="346"/>
      <c r="J42" s="347"/>
    </row>
    <row r="43" spans="1:10" ht="15" customHeight="1">
      <c r="A43" s="59"/>
      <c r="B43" s="346"/>
      <c r="C43" s="346"/>
      <c r="D43" s="346"/>
      <c r="E43" s="346"/>
      <c r="F43" s="346"/>
      <c r="G43" s="346"/>
      <c r="H43" s="346"/>
      <c r="I43" s="346"/>
      <c r="J43" s="347"/>
    </row>
    <row r="44" spans="1:10" ht="15" customHeight="1">
      <c r="A44" s="59"/>
      <c r="B44" s="346"/>
      <c r="C44" s="346"/>
      <c r="D44" s="346"/>
      <c r="E44" s="346"/>
      <c r="F44" s="346"/>
      <c r="G44" s="346"/>
      <c r="H44" s="346"/>
      <c r="I44" s="346"/>
      <c r="J44" s="347"/>
    </row>
    <row r="45" spans="1:10" ht="15" customHeight="1">
      <c r="A45" s="59"/>
      <c r="B45" s="346"/>
      <c r="C45" s="346"/>
      <c r="D45" s="346"/>
      <c r="E45" s="346"/>
      <c r="F45" s="346"/>
      <c r="G45" s="346"/>
      <c r="H45" s="346"/>
      <c r="I45" s="346"/>
      <c r="J45" s="347"/>
    </row>
    <row r="46" spans="1:10" ht="15" customHeight="1">
      <c r="A46" s="59"/>
      <c r="B46" s="346"/>
      <c r="C46" s="346"/>
      <c r="D46" s="346"/>
      <c r="E46" s="346"/>
      <c r="F46" s="346"/>
      <c r="G46" s="346"/>
      <c r="H46" s="346"/>
      <c r="I46" s="346"/>
      <c r="J46" s="347"/>
    </row>
    <row r="47" spans="1:10" ht="15" customHeight="1">
      <c r="A47" s="59"/>
      <c r="B47" s="346"/>
      <c r="C47" s="346"/>
      <c r="D47" s="346"/>
      <c r="E47" s="346"/>
      <c r="F47" s="346"/>
      <c r="G47" s="346"/>
      <c r="H47" s="346"/>
      <c r="I47" s="346"/>
      <c r="J47" s="347"/>
    </row>
    <row r="48" spans="1:10" ht="15" customHeight="1">
      <c r="A48" s="59"/>
      <c r="B48" s="346"/>
      <c r="C48" s="346"/>
      <c r="D48" s="346"/>
      <c r="E48" s="346"/>
      <c r="F48" s="346"/>
      <c r="G48" s="346"/>
      <c r="H48" s="346"/>
      <c r="I48" s="346"/>
      <c r="J48" s="347"/>
    </row>
    <row r="49" spans="1:10" ht="17.25" customHeight="1" thickBot="1">
      <c r="A49" s="86"/>
      <c r="B49" s="75"/>
      <c r="C49" s="75"/>
      <c r="D49" s="75"/>
      <c r="E49" s="75"/>
      <c r="F49" s="87"/>
      <c r="G49" s="75"/>
      <c r="H49" s="75"/>
      <c r="I49" s="75"/>
      <c r="J49" s="88"/>
    </row>
    <row r="50" spans="1:10" ht="8.4499999999999993" customHeight="1">
      <c r="A50" s="108"/>
      <c r="B50" s="109"/>
      <c r="C50" s="109"/>
      <c r="D50" s="109"/>
      <c r="E50" s="109"/>
      <c r="F50" s="110"/>
      <c r="G50" s="109"/>
      <c r="H50" s="109"/>
      <c r="I50" s="109"/>
      <c r="J50" s="109"/>
    </row>
    <row r="51" spans="1:10" ht="15" customHeight="1" thickBot="1">
      <c r="A51" s="301"/>
      <c r="B51" s="75"/>
      <c r="C51" s="75"/>
      <c r="D51" s="75"/>
      <c r="E51" s="75"/>
      <c r="F51" s="87"/>
      <c r="G51" s="75"/>
      <c r="H51" s="75"/>
      <c r="I51" s="75"/>
      <c r="J51" s="75"/>
    </row>
    <row r="52" spans="1:10" s="56" customFormat="1" ht="19.5" customHeight="1" thickTop="1" thickBot="1">
      <c r="A52" s="455" t="str">
        <f>+A2</f>
        <v>業務用厨房熱機器等性能測定結果　【電気機器】</v>
      </c>
      <c r="B52" s="456"/>
      <c r="C52" s="456"/>
      <c r="D52" s="456"/>
      <c r="E52" s="456"/>
      <c r="F52" s="456"/>
      <c r="G52" s="456"/>
      <c r="H52" s="456"/>
      <c r="I52" s="456"/>
      <c r="J52" s="457"/>
    </row>
    <row r="53" spans="1:10" s="56" customFormat="1" ht="28.5" customHeight="1" thickTop="1">
      <c r="A53" s="111" t="s">
        <v>274</v>
      </c>
      <c r="B53" s="601" t="str">
        <f>+B3</f>
        <v>フライヤ　　（　２．熱効率　）</v>
      </c>
      <c r="C53" s="602"/>
      <c r="D53" s="602"/>
      <c r="E53" s="602"/>
      <c r="F53" s="602"/>
      <c r="G53" s="602"/>
      <c r="H53" s="602"/>
      <c r="I53" s="576" t="str">
        <f>IF(表紙!$E$11="選択してください","",表紙!$E$11)</f>
        <v/>
      </c>
      <c r="J53" s="577"/>
    </row>
    <row r="54" spans="1:10" s="56" customFormat="1" ht="20.100000000000001" customHeight="1" thickBot="1">
      <c r="A54" s="43" t="s">
        <v>2</v>
      </c>
      <c r="B54" s="598" t="str">
        <f>IF(表紙!$B$6=0,"",表紙!$B$6)</f>
        <v/>
      </c>
      <c r="C54" s="578"/>
      <c r="D54" s="578"/>
      <c r="E54" s="599"/>
      <c r="F54" s="57" t="s">
        <v>3</v>
      </c>
      <c r="G54" s="581" t="str">
        <f>IF(表紙!$G$5=0,"",表紙!$G$5)</f>
        <v/>
      </c>
      <c r="H54" s="582"/>
      <c r="I54" s="582"/>
      <c r="J54" s="583"/>
    </row>
    <row r="55" spans="1:10" s="56" customFormat="1" ht="14.25" customHeight="1">
      <c r="A55" s="58" t="s">
        <v>12</v>
      </c>
      <c r="B55" s="594" t="s">
        <v>30</v>
      </c>
      <c r="C55" s="600"/>
      <c r="D55" s="600"/>
      <c r="E55" s="490" t="s">
        <v>26</v>
      </c>
      <c r="F55" s="13"/>
      <c r="G55" s="594" t="s">
        <v>19</v>
      </c>
      <c r="H55" s="13"/>
      <c r="I55" s="596" t="s">
        <v>180</v>
      </c>
      <c r="J55" s="15"/>
    </row>
    <row r="56" spans="1:10" s="56" customFormat="1" ht="14.25" customHeight="1" thickBot="1">
      <c r="A56" s="43" t="s">
        <v>13</v>
      </c>
      <c r="B56" s="595"/>
      <c r="C56" s="597"/>
      <c r="D56" s="597"/>
      <c r="E56" s="443"/>
      <c r="F56" s="14"/>
      <c r="G56" s="595"/>
      <c r="H56" s="14"/>
      <c r="I56" s="443"/>
      <c r="J56" s="16"/>
    </row>
    <row r="57" spans="1:10" s="56" customFormat="1" ht="6" customHeight="1">
      <c r="A57" s="89"/>
      <c r="B57" s="67"/>
      <c r="C57" s="90"/>
      <c r="D57" s="90"/>
      <c r="E57" s="91"/>
      <c r="F57" s="92"/>
      <c r="G57" s="93"/>
      <c r="H57" s="94"/>
      <c r="I57" s="91"/>
      <c r="J57" s="95"/>
    </row>
    <row r="58" spans="1:10" ht="22.5" customHeight="1">
      <c r="A58" s="59"/>
      <c r="B58" s="60" t="s">
        <v>203</v>
      </c>
      <c r="C58" s="346"/>
      <c r="D58" s="346"/>
      <c r="E58" s="346"/>
      <c r="F58" s="346"/>
      <c r="G58" s="346"/>
      <c r="H58" s="346"/>
      <c r="I58" s="346"/>
      <c r="J58" s="347"/>
    </row>
    <row r="59" spans="1:10" ht="15.6" customHeight="1">
      <c r="A59" s="59"/>
      <c r="B59" s="592" t="s">
        <v>269</v>
      </c>
      <c r="C59" s="593"/>
      <c r="D59" s="593"/>
      <c r="E59" s="593"/>
      <c r="F59" s="593"/>
      <c r="G59" s="593"/>
      <c r="H59" s="593"/>
      <c r="I59" s="593"/>
      <c r="J59" s="347"/>
    </row>
    <row r="60" spans="1:10" ht="15.6" customHeight="1">
      <c r="A60" s="59"/>
      <c r="B60" s="593"/>
      <c r="C60" s="593"/>
      <c r="D60" s="593"/>
      <c r="E60" s="593"/>
      <c r="F60" s="593"/>
      <c r="G60" s="593"/>
      <c r="H60" s="593"/>
      <c r="I60" s="593"/>
      <c r="J60" s="347"/>
    </row>
    <row r="61" spans="1:10" ht="15.6" customHeight="1">
      <c r="A61" s="59"/>
      <c r="B61" s="593"/>
      <c r="C61" s="593"/>
      <c r="D61" s="593"/>
      <c r="E61" s="593"/>
      <c r="F61" s="593"/>
      <c r="G61" s="593"/>
      <c r="H61" s="593"/>
      <c r="I61" s="593"/>
      <c r="J61" s="347"/>
    </row>
    <row r="62" spans="1:10" ht="15.6" customHeight="1">
      <c r="A62" s="59"/>
      <c r="B62" s="593"/>
      <c r="C62" s="593"/>
      <c r="D62" s="593"/>
      <c r="E62" s="593"/>
      <c r="F62" s="593"/>
      <c r="G62" s="593"/>
      <c r="H62" s="593"/>
      <c r="I62" s="593"/>
      <c r="J62" s="347"/>
    </row>
    <row r="63" spans="1:10" ht="15" customHeight="1">
      <c r="A63" s="59"/>
      <c r="B63" s="346"/>
      <c r="C63" s="354"/>
      <c r="D63" s="354"/>
      <c r="E63" s="354"/>
      <c r="F63" s="354"/>
      <c r="G63" s="354"/>
      <c r="H63" s="354"/>
      <c r="I63" s="354"/>
      <c r="J63" s="347"/>
    </row>
    <row r="64" spans="1:10" ht="15" customHeight="1">
      <c r="A64" s="59"/>
      <c r="B64" s="346"/>
      <c r="C64" s="300"/>
      <c r="D64" s="67"/>
      <c r="E64" s="300"/>
      <c r="F64" s="65"/>
      <c r="G64" s="65"/>
      <c r="H64" s="65"/>
      <c r="I64" s="65"/>
      <c r="J64" s="63"/>
    </row>
    <row r="65" spans="1:10" ht="15" customHeight="1">
      <c r="A65" s="59"/>
      <c r="B65" s="346"/>
      <c r="C65" s="346"/>
      <c r="D65" s="66"/>
      <c r="E65" s="65"/>
      <c r="F65" s="346"/>
      <c r="G65" s="396" t="s">
        <v>224</v>
      </c>
      <c r="H65" s="396" t="s">
        <v>225</v>
      </c>
      <c r="I65" s="346"/>
      <c r="J65" s="347"/>
    </row>
    <row r="66" spans="1:10" ht="16.5" customHeight="1">
      <c r="A66" s="59"/>
      <c r="B66" s="346"/>
      <c r="C66" s="96" t="s">
        <v>101</v>
      </c>
      <c r="D66" s="85"/>
      <c r="E66" s="65"/>
      <c r="F66" s="97" t="s">
        <v>81</v>
      </c>
      <c r="G66" s="19"/>
      <c r="H66" s="19"/>
      <c r="I66" s="73" t="s">
        <v>60</v>
      </c>
      <c r="J66" s="70" t="s">
        <v>14</v>
      </c>
    </row>
    <row r="67" spans="1:10" ht="16.5" customHeight="1">
      <c r="A67" s="59"/>
      <c r="B67" s="64"/>
      <c r="C67" s="413" t="s">
        <v>102</v>
      </c>
      <c r="D67" s="300"/>
      <c r="E67" s="65"/>
      <c r="F67" s="97" t="s">
        <v>82</v>
      </c>
      <c r="G67" s="20"/>
      <c r="H67" s="17"/>
      <c r="I67" s="73" t="s">
        <v>64</v>
      </c>
      <c r="J67" s="70" t="s">
        <v>5</v>
      </c>
    </row>
    <row r="68" spans="1:10" ht="16.5" customHeight="1">
      <c r="A68" s="59"/>
      <c r="B68" s="346"/>
      <c r="C68" s="397" t="s">
        <v>228</v>
      </c>
      <c r="D68" s="85"/>
      <c r="E68" s="65"/>
      <c r="F68" s="97" t="s">
        <v>67</v>
      </c>
      <c r="G68" s="98">
        <v>2260</v>
      </c>
      <c r="H68" s="98">
        <v>2260</v>
      </c>
      <c r="I68" s="298" t="s">
        <v>66</v>
      </c>
      <c r="J68" s="74"/>
    </row>
    <row r="69" spans="1:10" ht="7.5" customHeight="1" thickBot="1">
      <c r="A69" s="59"/>
      <c r="B69" s="300"/>
      <c r="C69" s="67"/>
      <c r="D69" s="300"/>
      <c r="E69" s="65"/>
      <c r="F69" s="99"/>
      <c r="G69" s="100"/>
      <c r="H69" s="101"/>
      <c r="I69" s="73"/>
      <c r="J69" s="70"/>
    </row>
    <row r="70" spans="1:10" ht="17.25" customHeight="1" thickBot="1">
      <c r="A70" s="59"/>
      <c r="C70" s="413" t="s">
        <v>83</v>
      </c>
      <c r="D70" s="300"/>
      <c r="E70" s="65"/>
      <c r="F70" s="97" t="s">
        <v>68</v>
      </c>
      <c r="G70" s="349" t="str">
        <f>IF(COUNTBLANK(G66:G67)=0,G68*G66/(3600*G67)*100,"")</f>
        <v/>
      </c>
      <c r="H70" s="349" t="str">
        <f>IF(COUNTBLANK(H66:H67)=0,H68*H66/(3600*H67)*100,"")</f>
        <v/>
      </c>
      <c r="I70" s="297" t="s">
        <v>65</v>
      </c>
      <c r="J70" s="70" t="s">
        <v>35</v>
      </c>
    </row>
    <row r="71" spans="1:10" ht="7.5" customHeight="1" thickBot="1">
      <c r="A71" s="59"/>
      <c r="B71" s="300"/>
      <c r="C71" s="67"/>
      <c r="D71" s="300"/>
      <c r="E71" s="65"/>
      <c r="F71" s="65"/>
      <c r="G71" s="67"/>
      <c r="H71" s="77"/>
      <c r="I71" s="73"/>
      <c r="J71" s="70"/>
    </row>
    <row r="72" spans="1:10" ht="30" customHeight="1" thickBot="1">
      <c r="A72" s="59"/>
      <c r="B72" s="346"/>
      <c r="C72" s="346"/>
      <c r="D72" s="346"/>
      <c r="E72" s="65"/>
      <c r="F72" s="65"/>
      <c r="G72" s="102" t="s">
        <v>84</v>
      </c>
      <c r="H72" s="80" t="str">
        <f>IF(COUNTBLANK(G70:H70)=0,(G70+H70)/2,"")</f>
        <v/>
      </c>
      <c r="I72" s="297" t="s">
        <v>65</v>
      </c>
      <c r="J72" s="70" t="s">
        <v>35</v>
      </c>
    </row>
    <row r="73" spans="1:10" ht="7.5" customHeight="1" thickBot="1">
      <c r="A73" s="59"/>
      <c r="B73" s="346"/>
      <c r="C73" s="65"/>
      <c r="D73" s="67"/>
      <c r="E73" s="65"/>
      <c r="F73" s="67"/>
      <c r="G73" s="67"/>
      <c r="H73" s="67"/>
      <c r="I73" s="299"/>
      <c r="J73" s="347"/>
    </row>
    <row r="74" spans="1:10" ht="15" customHeight="1" thickBot="1">
      <c r="A74" s="59"/>
      <c r="B74" s="346"/>
      <c r="C74" s="67"/>
      <c r="D74" s="67"/>
      <c r="E74" s="65"/>
      <c r="F74" s="67"/>
      <c r="G74" s="82" t="s">
        <v>18</v>
      </c>
      <c r="H74" s="103" t="str">
        <f>IF(H72&lt;&gt;"",ABS(G70-H70)/H72,"")</f>
        <v/>
      </c>
      <c r="I74" s="299"/>
      <c r="J74" s="347"/>
    </row>
    <row r="75" spans="1:10" ht="15" customHeight="1">
      <c r="A75" s="350"/>
      <c r="B75" s="351"/>
      <c r="C75" s="352"/>
      <c r="D75" s="346"/>
      <c r="E75" s="346"/>
      <c r="F75" s="346"/>
      <c r="G75" s="346"/>
      <c r="H75" s="346"/>
      <c r="I75" s="346"/>
      <c r="J75" s="347"/>
    </row>
    <row r="76" spans="1:10" ht="15" customHeight="1">
      <c r="A76" s="350"/>
      <c r="B76" s="351"/>
      <c r="C76" s="352"/>
      <c r="D76" s="346"/>
      <c r="E76" s="346"/>
      <c r="F76" s="346"/>
      <c r="G76" s="346"/>
      <c r="H76" s="346"/>
      <c r="I76" s="346"/>
      <c r="J76" s="347"/>
    </row>
    <row r="77" spans="1:10" ht="15" customHeight="1">
      <c r="A77" s="350"/>
      <c r="B77" s="351" t="s">
        <v>15</v>
      </c>
      <c r="C77" s="352"/>
      <c r="D77" s="346"/>
      <c r="E77" s="346"/>
      <c r="F77" s="346"/>
      <c r="G77" s="346"/>
      <c r="H77" s="346"/>
      <c r="I77" s="346"/>
      <c r="J77" s="347"/>
    </row>
    <row r="78" spans="1:10" ht="15" customHeight="1">
      <c r="A78" s="350"/>
      <c r="C78" s="352"/>
      <c r="D78" s="346"/>
      <c r="E78" s="346"/>
      <c r="F78" s="346"/>
      <c r="G78" s="346"/>
      <c r="H78" s="346"/>
      <c r="I78" s="346"/>
      <c r="J78" s="347"/>
    </row>
    <row r="79" spans="1:10" ht="15" customHeight="1">
      <c r="A79" s="350"/>
      <c r="B79" s="105"/>
      <c r="C79" s="352"/>
      <c r="D79" s="346"/>
      <c r="E79" s="346"/>
      <c r="F79" s="346"/>
      <c r="G79" s="346"/>
      <c r="H79" s="346"/>
      <c r="I79" s="346"/>
      <c r="J79" s="347"/>
    </row>
    <row r="80" spans="1:10" ht="15" customHeight="1">
      <c r="A80" s="350"/>
      <c r="B80" s="352"/>
      <c r="C80" s="352"/>
      <c r="D80" s="346"/>
      <c r="E80" s="346"/>
      <c r="F80" s="346"/>
      <c r="G80" s="346"/>
      <c r="H80" s="346"/>
      <c r="I80" s="346"/>
      <c r="J80" s="347"/>
    </row>
    <row r="81" spans="1:10" ht="15" customHeight="1">
      <c r="A81" s="350"/>
      <c r="B81" s="352"/>
      <c r="C81" s="352"/>
      <c r="D81" s="346"/>
      <c r="E81" s="346"/>
      <c r="F81" s="346"/>
      <c r="G81" s="346"/>
      <c r="H81" s="346"/>
      <c r="I81" s="346"/>
      <c r="J81" s="347"/>
    </row>
    <row r="82" spans="1:10" ht="15" customHeight="1">
      <c r="A82" s="350"/>
      <c r="B82" s="352"/>
      <c r="C82" s="352"/>
      <c r="D82" s="346"/>
      <c r="E82" s="346"/>
      <c r="F82" s="346"/>
      <c r="G82" s="346"/>
      <c r="H82" s="346"/>
      <c r="I82" s="346"/>
      <c r="J82" s="347"/>
    </row>
    <row r="83" spans="1:10" ht="15" customHeight="1">
      <c r="A83" s="350"/>
      <c r="B83" s="352"/>
      <c r="C83" s="352"/>
      <c r="D83" s="346"/>
      <c r="E83" s="346"/>
      <c r="F83" s="346"/>
      <c r="G83" s="346"/>
      <c r="H83" s="346"/>
      <c r="I83" s="346"/>
      <c r="J83" s="347"/>
    </row>
    <row r="84" spans="1:10" ht="15" customHeight="1">
      <c r="A84" s="350"/>
      <c r="B84" s="352"/>
      <c r="C84" s="352"/>
      <c r="D84" s="346"/>
      <c r="E84" s="346"/>
      <c r="F84" s="346"/>
      <c r="G84" s="346"/>
      <c r="H84" s="346"/>
      <c r="I84" s="346"/>
      <c r="J84" s="347"/>
    </row>
    <row r="85" spans="1:10" ht="15" customHeight="1">
      <c r="A85" s="350"/>
      <c r="B85" s="352"/>
      <c r="C85" s="352"/>
      <c r="D85" s="346"/>
      <c r="E85" s="346"/>
      <c r="F85" s="346"/>
      <c r="G85" s="346"/>
      <c r="H85" s="346"/>
      <c r="I85" s="346"/>
      <c r="J85" s="347"/>
    </row>
    <row r="86" spans="1:10" ht="15" customHeight="1">
      <c r="A86" s="350"/>
      <c r="B86" s="352"/>
      <c r="C86" s="352"/>
      <c r="D86" s="346"/>
      <c r="E86" s="346"/>
      <c r="F86" s="346"/>
      <c r="G86" s="346"/>
      <c r="H86" s="346"/>
      <c r="I86" s="346"/>
      <c r="J86" s="347"/>
    </row>
    <row r="87" spans="1:10" ht="15" customHeight="1">
      <c r="A87" s="350"/>
      <c r="B87" s="106"/>
      <c r="C87" s="106"/>
      <c r="D87" s="346"/>
      <c r="E87" s="346"/>
      <c r="F87" s="346"/>
      <c r="G87" s="346"/>
      <c r="H87" s="346"/>
      <c r="I87" s="346"/>
      <c r="J87" s="347"/>
    </row>
    <row r="88" spans="1:10" ht="15" customHeight="1">
      <c r="A88" s="350"/>
      <c r="B88" s="105"/>
      <c r="C88" s="352"/>
      <c r="D88" s="346"/>
      <c r="E88" s="346"/>
      <c r="F88" s="346"/>
      <c r="G88" s="346"/>
      <c r="H88" s="346"/>
      <c r="I88" s="346"/>
      <c r="J88" s="347"/>
    </row>
    <row r="89" spans="1:10" ht="15" customHeight="1">
      <c r="A89" s="350"/>
      <c r="B89" s="352"/>
      <c r="C89" s="352"/>
      <c r="D89" s="346"/>
      <c r="E89" s="346"/>
      <c r="F89" s="346"/>
      <c r="G89" s="346"/>
      <c r="H89" s="346"/>
      <c r="I89" s="346"/>
      <c r="J89" s="347"/>
    </row>
    <row r="90" spans="1:10" ht="15" customHeight="1">
      <c r="A90" s="350"/>
      <c r="B90" s="351" t="s">
        <v>1</v>
      </c>
      <c r="C90" s="352"/>
      <c r="D90" s="346"/>
      <c r="E90" s="346"/>
      <c r="F90" s="346"/>
      <c r="G90" s="346"/>
      <c r="H90" s="346"/>
      <c r="I90" s="346"/>
      <c r="J90" s="347"/>
    </row>
    <row r="91" spans="1:10" ht="15" customHeight="1">
      <c r="A91" s="350"/>
      <c r="B91" s="352"/>
      <c r="C91" s="352"/>
      <c r="D91" s="346"/>
      <c r="E91" s="346"/>
      <c r="F91" s="346"/>
      <c r="G91" s="346"/>
      <c r="H91" s="346"/>
      <c r="I91" s="346"/>
      <c r="J91" s="347"/>
    </row>
    <row r="92" spans="1:10" ht="15" customHeight="1">
      <c r="A92" s="59"/>
      <c r="B92" s="346"/>
      <c r="C92" s="346"/>
      <c r="D92" s="346"/>
      <c r="E92" s="346"/>
      <c r="F92" s="346"/>
      <c r="G92" s="346"/>
      <c r="H92" s="346"/>
      <c r="I92" s="346"/>
      <c r="J92" s="347"/>
    </row>
    <row r="93" spans="1:10" ht="15" customHeight="1">
      <c r="A93" s="59"/>
      <c r="B93" s="346"/>
      <c r="C93" s="346"/>
      <c r="D93" s="346"/>
      <c r="E93" s="346"/>
      <c r="F93" s="346"/>
      <c r="G93" s="346"/>
      <c r="H93" s="346"/>
      <c r="I93" s="346"/>
      <c r="J93" s="347"/>
    </row>
    <row r="94" spans="1:10" ht="15" customHeight="1">
      <c r="A94" s="59"/>
      <c r="B94" s="346"/>
      <c r="C94" s="346"/>
      <c r="D94" s="346"/>
      <c r="E94" s="346"/>
      <c r="F94" s="346"/>
      <c r="G94" s="346"/>
      <c r="H94" s="346"/>
      <c r="I94" s="346"/>
      <c r="J94" s="347"/>
    </row>
    <row r="95" spans="1:10" ht="15" customHeight="1">
      <c r="A95" s="59"/>
      <c r="B95" s="346"/>
      <c r="C95" s="346"/>
      <c r="D95" s="346"/>
      <c r="E95" s="346"/>
      <c r="F95" s="346"/>
      <c r="G95" s="346"/>
      <c r="H95" s="346"/>
      <c r="I95" s="346"/>
      <c r="J95" s="347"/>
    </row>
    <row r="96" spans="1:10" ht="15" customHeight="1">
      <c r="A96" s="59"/>
      <c r="B96" s="346"/>
      <c r="C96" s="346"/>
      <c r="D96" s="346"/>
      <c r="E96" s="346"/>
      <c r="F96" s="346"/>
      <c r="G96" s="346"/>
      <c r="H96" s="346"/>
      <c r="I96" s="346"/>
      <c r="J96" s="347"/>
    </row>
    <row r="97" spans="1:10" ht="15" customHeight="1">
      <c r="A97" s="59"/>
      <c r="B97" s="346"/>
      <c r="C97" s="346"/>
      <c r="D97" s="346"/>
      <c r="E97" s="346"/>
      <c r="F97" s="346"/>
      <c r="G97" s="346"/>
      <c r="H97" s="346"/>
      <c r="I97" s="346"/>
      <c r="J97" s="347"/>
    </row>
    <row r="98" spans="1:10" ht="15" customHeight="1">
      <c r="A98" s="59"/>
      <c r="B98" s="346"/>
      <c r="C98" s="346"/>
      <c r="D98" s="346"/>
      <c r="E98" s="346"/>
      <c r="F98" s="346"/>
      <c r="G98" s="346"/>
      <c r="H98" s="346"/>
      <c r="I98" s="346"/>
      <c r="J98" s="347"/>
    </row>
    <row r="99" spans="1:10" ht="15" customHeight="1">
      <c r="A99" s="59"/>
      <c r="B99" s="346"/>
      <c r="C99" s="346"/>
      <c r="D99" s="346"/>
      <c r="E99" s="346"/>
      <c r="F99" s="346"/>
      <c r="G99" s="346"/>
      <c r="H99" s="346"/>
      <c r="I99" s="346"/>
      <c r="J99" s="347"/>
    </row>
    <row r="100" spans="1:10" ht="15" customHeight="1">
      <c r="A100" s="59"/>
      <c r="B100" s="346"/>
      <c r="C100" s="346"/>
      <c r="D100" s="346"/>
      <c r="E100" s="346"/>
      <c r="F100" s="346"/>
      <c r="G100" s="346"/>
      <c r="H100" s="346"/>
      <c r="I100" s="346"/>
      <c r="J100" s="347"/>
    </row>
    <row r="101" spans="1:10" ht="15" customHeight="1">
      <c r="A101" s="59"/>
      <c r="B101" s="346"/>
      <c r="C101" s="346"/>
      <c r="D101" s="346"/>
      <c r="E101" s="346"/>
      <c r="F101" s="346"/>
      <c r="G101" s="346"/>
      <c r="H101" s="346"/>
      <c r="I101" s="346"/>
      <c r="J101" s="347"/>
    </row>
    <row r="102" spans="1:10" ht="15.75" customHeight="1" thickBot="1">
      <c r="A102" s="86"/>
      <c r="B102" s="75"/>
      <c r="C102" s="75"/>
      <c r="D102" s="75"/>
      <c r="E102" s="75"/>
      <c r="F102" s="75"/>
      <c r="G102" s="75"/>
      <c r="H102" s="75"/>
      <c r="I102" s="75"/>
      <c r="J102" s="88"/>
    </row>
    <row r="103" spans="1:10" ht="8.4499999999999993" customHeight="1"/>
  </sheetData>
  <sheetProtection password="89E8" sheet="1" objects="1" scenarios="1" selectLockedCells="1"/>
  <mergeCells count="31">
    <mergeCell ref="B4:E4"/>
    <mergeCell ref="C6:D6"/>
    <mergeCell ref="G5:G6"/>
    <mergeCell ref="I5:I6"/>
    <mergeCell ref="B5:B6"/>
    <mergeCell ref="A2:J2"/>
    <mergeCell ref="I3:J3"/>
    <mergeCell ref="B3:H3"/>
    <mergeCell ref="G54:J54"/>
    <mergeCell ref="B16:E16"/>
    <mergeCell ref="A52:J52"/>
    <mergeCell ref="C5:D5"/>
    <mergeCell ref="B21:E21"/>
    <mergeCell ref="B26:E26"/>
    <mergeCell ref="B18:E18"/>
    <mergeCell ref="B20:E20"/>
    <mergeCell ref="B19:E19"/>
    <mergeCell ref="E5:E6"/>
    <mergeCell ref="B17:E17"/>
    <mergeCell ref="B8:I13"/>
    <mergeCell ref="G4:J4"/>
    <mergeCell ref="B59:I62"/>
    <mergeCell ref="I53:J53"/>
    <mergeCell ref="G55:G56"/>
    <mergeCell ref="I55:I56"/>
    <mergeCell ref="C56:D56"/>
    <mergeCell ref="B54:E54"/>
    <mergeCell ref="C55:D55"/>
    <mergeCell ref="B53:H53"/>
    <mergeCell ref="E55:E56"/>
    <mergeCell ref="B55:B56"/>
  </mergeCells>
  <phoneticPr fontId="3"/>
  <conditionalFormatting sqref="H74">
    <cfRule type="cellIs" dxfId="13" priority="3" stopIfTrue="1" operator="greaterThan">
      <formula>0.05</formula>
    </cfRule>
  </conditionalFormatting>
  <conditionalFormatting sqref="H33">
    <cfRule type="cellIs" dxfId="12" priority="1" stopIfTrue="1" operator="greaterThan">
      <formula>0.05</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zoomScaleNormal="100" zoomScaleSheetLayoutView="100" workbookViewId="0">
      <selection activeCell="C5" sqref="C5:D5"/>
    </sheetView>
  </sheetViews>
  <sheetFormatPr defaultRowHeight="13.5"/>
  <cols>
    <col min="1" max="1" width="10.5" style="38" customWidth="1"/>
    <col min="2" max="2" width="6.125" style="38" customWidth="1"/>
    <col min="3" max="3" width="9.125" style="38" customWidth="1"/>
    <col min="4" max="4" width="12.25" style="38" customWidth="1"/>
    <col min="5" max="5" width="9.375" style="38" customWidth="1"/>
    <col min="6" max="6" width="9.125" style="38" customWidth="1"/>
    <col min="7" max="8" width="8.5" style="38" customWidth="1"/>
    <col min="9" max="9" width="8" style="38" customWidth="1"/>
    <col min="10" max="10" width="7.75" style="38" customWidth="1"/>
    <col min="11" max="11" width="5.625" style="38" customWidth="1"/>
    <col min="12" max="16384" width="9" style="38"/>
  </cols>
  <sheetData>
    <row r="1" spans="1:10" ht="15" customHeight="1" thickBot="1"/>
    <row r="2" spans="1:10" s="56" customFormat="1" ht="19.5" customHeight="1" thickTop="1" thickBot="1">
      <c r="A2" s="455" t="str">
        <f>+表紙!A2</f>
        <v>業務用厨房熱機器等性能測定結果　【電気機器】</v>
      </c>
      <c r="B2" s="456"/>
      <c r="C2" s="456"/>
      <c r="D2" s="456"/>
      <c r="E2" s="456"/>
      <c r="F2" s="456"/>
      <c r="G2" s="456"/>
      <c r="H2" s="456"/>
      <c r="I2" s="456"/>
      <c r="J2" s="457"/>
    </row>
    <row r="3" spans="1:10" s="56" customFormat="1" ht="28.5" customHeight="1" thickTop="1">
      <c r="A3" s="117" t="s">
        <v>274</v>
      </c>
      <c r="B3" s="574" t="s">
        <v>186</v>
      </c>
      <c r="C3" s="575"/>
      <c r="D3" s="575"/>
      <c r="E3" s="575"/>
      <c r="F3" s="575"/>
      <c r="G3" s="575"/>
      <c r="H3" s="575"/>
      <c r="I3" s="612" t="str">
        <f>IF(表紙!$E$11="選択してください","",表紙!$E$11)</f>
        <v/>
      </c>
      <c r="J3" s="613"/>
    </row>
    <row r="4" spans="1:10" s="56" customFormat="1" ht="20.100000000000001" customHeight="1" thickBot="1">
      <c r="A4" s="43" t="s">
        <v>2</v>
      </c>
      <c r="B4" s="598" t="str">
        <f>IF(表紙!$B$6=0,"",表紙!$B$6)</f>
        <v/>
      </c>
      <c r="C4" s="578"/>
      <c r="D4" s="578"/>
      <c r="E4" s="599"/>
      <c r="F4" s="57" t="s">
        <v>3</v>
      </c>
      <c r="G4" s="581" t="str">
        <f>IF(表紙!$G$5=0,"",表紙!$G$5)</f>
        <v/>
      </c>
      <c r="H4" s="582"/>
      <c r="I4" s="582"/>
      <c r="J4" s="583"/>
    </row>
    <row r="5" spans="1:10" s="56" customFormat="1" ht="15" customHeight="1">
      <c r="A5" s="58" t="s">
        <v>12</v>
      </c>
      <c r="B5" s="594" t="s">
        <v>30</v>
      </c>
      <c r="C5" s="600"/>
      <c r="D5" s="600"/>
      <c r="E5" s="490" t="s">
        <v>26</v>
      </c>
      <c r="F5" s="13"/>
      <c r="G5" s="594" t="s">
        <v>19</v>
      </c>
      <c r="H5" s="13"/>
      <c r="I5" s="596" t="s">
        <v>180</v>
      </c>
      <c r="J5" s="15"/>
    </row>
    <row r="6" spans="1:10" s="56" customFormat="1" ht="15" customHeight="1" thickBot="1">
      <c r="A6" s="43" t="s">
        <v>13</v>
      </c>
      <c r="B6" s="595"/>
      <c r="C6" s="597"/>
      <c r="D6" s="597"/>
      <c r="E6" s="443"/>
      <c r="F6" s="14"/>
      <c r="G6" s="595"/>
      <c r="H6" s="14"/>
      <c r="I6" s="443"/>
      <c r="J6" s="16"/>
    </row>
    <row r="7" spans="1:10" s="56" customFormat="1" ht="9" customHeight="1">
      <c r="A7" s="118"/>
      <c r="B7" s="346"/>
      <c r="C7" s="346"/>
      <c r="D7" s="346"/>
      <c r="E7" s="346"/>
      <c r="F7" s="346"/>
      <c r="G7" s="346"/>
      <c r="H7" s="346"/>
      <c r="I7" s="346"/>
      <c r="J7" s="347"/>
    </row>
    <row r="8" spans="1:10" s="56" customFormat="1" ht="14.45" customHeight="1">
      <c r="A8" s="353"/>
      <c r="B8" s="592" t="s">
        <v>233</v>
      </c>
      <c r="C8" s="592"/>
      <c r="D8" s="592"/>
      <c r="E8" s="592"/>
      <c r="F8" s="592"/>
      <c r="G8" s="592"/>
      <c r="H8" s="592"/>
      <c r="I8" s="592"/>
      <c r="J8" s="347"/>
    </row>
    <row r="9" spans="1:10" s="56" customFormat="1" ht="14.45" customHeight="1">
      <c r="A9" s="353"/>
      <c r="B9" s="592"/>
      <c r="C9" s="592"/>
      <c r="D9" s="592"/>
      <c r="E9" s="592"/>
      <c r="F9" s="592"/>
      <c r="G9" s="592"/>
      <c r="H9" s="592"/>
      <c r="I9" s="592"/>
      <c r="J9" s="347"/>
    </row>
    <row r="10" spans="1:10" s="56" customFormat="1" ht="14.45" customHeight="1">
      <c r="A10" s="353"/>
      <c r="B10" s="592"/>
      <c r="C10" s="592"/>
      <c r="D10" s="592"/>
      <c r="E10" s="592"/>
      <c r="F10" s="592"/>
      <c r="G10" s="592"/>
      <c r="H10" s="592"/>
      <c r="I10" s="592"/>
      <c r="J10" s="347"/>
    </row>
    <row r="11" spans="1:10" s="56" customFormat="1" ht="14.45" customHeight="1">
      <c r="A11" s="353"/>
      <c r="B11" s="592"/>
      <c r="C11" s="592"/>
      <c r="D11" s="592"/>
      <c r="E11" s="592"/>
      <c r="F11" s="592"/>
      <c r="G11" s="592"/>
      <c r="H11" s="592"/>
      <c r="I11" s="592"/>
      <c r="J11" s="347"/>
    </row>
    <row r="12" spans="1:10" s="56" customFormat="1" ht="14.45" customHeight="1">
      <c r="A12" s="353"/>
      <c r="B12" s="592"/>
      <c r="C12" s="592"/>
      <c r="D12" s="592"/>
      <c r="E12" s="592"/>
      <c r="F12" s="592"/>
      <c r="G12" s="592"/>
      <c r="H12" s="592"/>
      <c r="I12" s="592"/>
      <c r="J12" s="347"/>
    </row>
    <row r="13" spans="1:10" s="56" customFormat="1" ht="14.45" customHeight="1">
      <c r="A13" s="353"/>
      <c r="B13" s="592"/>
      <c r="C13" s="592"/>
      <c r="D13" s="592"/>
      <c r="E13" s="592"/>
      <c r="F13" s="592"/>
      <c r="G13" s="592"/>
      <c r="H13" s="592"/>
      <c r="I13" s="592"/>
      <c r="J13" s="347"/>
    </row>
    <row r="14" spans="1:10" s="56" customFormat="1" ht="14.45" customHeight="1">
      <c r="A14" s="353"/>
      <c r="B14" s="592"/>
      <c r="C14" s="592"/>
      <c r="D14" s="592"/>
      <c r="E14" s="592"/>
      <c r="F14" s="592"/>
      <c r="G14" s="592"/>
      <c r="H14" s="592"/>
      <c r="I14" s="592"/>
      <c r="J14" s="347"/>
    </row>
    <row r="15" spans="1:10" s="56" customFormat="1" ht="15" customHeight="1">
      <c r="A15" s="353"/>
      <c r="B15" s="346"/>
      <c r="C15" s="354"/>
      <c r="D15" s="354"/>
      <c r="E15" s="354"/>
      <c r="F15" s="354"/>
      <c r="G15" s="354"/>
      <c r="H15" s="354"/>
      <c r="I15" s="354"/>
      <c r="J15" s="347"/>
    </row>
    <row r="16" spans="1:10" s="56" customFormat="1" ht="24.75" customHeight="1">
      <c r="A16" s="353"/>
      <c r="B16" s="346"/>
      <c r="C16" s="346"/>
      <c r="D16" s="346"/>
      <c r="E16" s="120"/>
      <c r="F16" s="120"/>
      <c r="G16" s="396" t="s">
        <v>224</v>
      </c>
      <c r="H16" s="144" t="s">
        <v>266</v>
      </c>
      <c r="I16" s="346"/>
      <c r="J16" s="347"/>
    </row>
    <row r="17" spans="1:13" s="56" customFormat="1" ht="17.25" customHeight="1">
      <c r="A17" s="353"/>
      <c r="B17" s="346"/>
      <c r="C17" s="393" t="s">
        <v>234</v>
      </c>
      <c r="D17" s="120"/>
      <c r="E17" s="120"/>
      <c r="F17" s="121" t="s">
        <v>111</v>
      </c>
      <c r="G17" s="19"/>
      <c r="H17" s="19"/>
      <c r="I17" s="122" t="s">
        <v>62</v>
      </c>
      <c r="J17" s="123" t="s">
        <v>14</v>
      </c>
    </row>
    <row r="18" spans="1:13" s="56" customFormat="1" ht="16.5" customHeight="1">
      <c r="A18" s="353"/>
      <c r="B18" s="300"/>
      <c r="C18" s="300" t="s">
        <v>43</v>
      </c>
      <c r="D18" s="120"/>
      <c r="E18" s="120"/>
      <c r="F18" s="35" t="s">
        <v>112</v>
      </c>
      <c r="G18" s="18"/>
      <c r="H18" s="18"/>
      <c r="I18" s="69" t="s">
        <v>69</v>
      </c>
      <c r="J18" s="123" t="s">
        <v>6</v>
      </c>
      <c r="M18" s="120"/>
    </row>
    <row r="19" spans="1:13" s="56" customFormat="1" ht="7.5" customHeight="1" thickBot="1">
      <c r="A19" s="353"/>
      <c r="B19" s="300"/>
      <c r="C19" s="67"/>
      <c r="D19" s="300"/>
      <c r="E19" s="120"/>
      <c r="F19" s="82"/>
      <c r="G19" s="67"/>
      <c r="H19" s="67"/>
      <c r="I19" s="122"/>
      <c r="J19" s="123"/>
      <c r="M19" s="124"/>
    </row>
    <row r="20" spans="1:13" s="56" customFormat="1" ht="16.5" customHeight="1" thickBot="1">
      <c r="A20" s="353"/>
      <c r="B20" s="346"/>
      <c r="C20" s="346" t="s">
        <v>44</v>
      </c>
      <c r="D20" s="120"/>
      <c r="E20" s="120"/>
      <c r="F20" s="35" t="s">
        <v>113</v>
      </c>
      <c r="G20" s="125" t="str">
        <f>IF(COUNTBLANK(G17:G18)=0,G17*(180-25)/(180-G18),"")</f>
        <v/>
      </c>
      <c r="H20" s="125" t="str">
        <f>IF(COUNTBLANK(H17:H18)=0,H17*(180-25)/(180-H18),"")</f>
        <v/>
      </c>
      <c r="I20" s="126" t="s">
        <v>62</v>
      </c>
      <c r="J20" s="123" t="s">
        <v>14</v>
      </c>
      <c r="M20" s="124"/>
    </row>
    <row r="21" spans="1:13" s="56" customFormat="1" ht="7.5" customHeight="1" thickBot="1">
      <c r="A21" s="353"/>
      <c r="B21" s="346"/>
      <c r="C21" s="346"/>
      <c r="D21" s="127"/>
      <c r="E21" s="120"/>
      <c r="F21" s="128"/>
      <c r="G21" s="129"/>
      <c r="H21" s="130"/>
      <c r="I21" s="122"/>
      <c r="J21" s="123"/>
      <c r="M21" s="124"/>
    </row>
    <row r="22" spans="1:13" s="56" customFormat="1" ht="30" customHeight="1" thickBot="1">
      <c r="A22" s="353"/>
      <c r="B22" s="346"/>
      <c r="C22" s="67"/>
      <c r="D22" s="67"/>
      <c r="E22" s="120"/>
      <c r="F22" s="346"/>
      <c r="G22" s="35" t="s">
        <v>128</v>
      </c>
      <c r="H22" s="131" t="str">
        <f>IF(COUNTBLANK(G20:H20)=0,(G20+H20)/2,"")</f>
        <v/>
      </c>
      <c r="I22" s="126" t="s">
        <v>62</v>
      </c>
      <c r="J22" s="123" t="s">
        <v>14</v>
      </c>
      <c r="M22" s="120"/>
    </row>
    <row r="23" spans="1:13" ht="7.5" customHeight="1" thickBot="1">
      <c r="A23" s="353"/>
      <c r="B23" s="346"/>
      <c r="C23" s="346"/>
      <c r="D23" s="67"/>
      <c r="E23" s="42"/>
      <c r="F23" s="67"/>
      <c r="G23" s="67"/>
      <c r="H23" s="67"/>
      <c r="I23" s="81"/>
      <c r="J23" s="123"/>
    </row>
    <row r="24" spans="1:13" ht="15" customHeight="1" thickBot="1">
      <c r="A24" s="353"/>
      <c r="B24" s="346"/>
      <c r="C24" s="67"/>
      <c r="D24" s="67"/>
      <c r="E24" s="42"/>
      <c r="F24" s="67"/>
      <c r="G24" s="82" t="s">
        <v>18</v>
      </c>
      <c r="H24" s="83" t="str">
        <f>IF(H22&lt;&gt;"",ABS(G20-H20)/H22,"")</f>
        <v/>
      </c>
      <c r="I24" s="81"/>
      <c r="J24" s="123"/>
    </row>
    <row r="25" spans="1:13" ht="7.5" customHeight="1">
      <c r="A25" s="353"/>
      <c r="B25" s="346"/>
      <c r="C25" s="67"/>
      <c r="D25" s="67"/>
      <c r="E25" s="42"/>
      <c r="F25" s="67"/>
      <c r="G25" s="82"/>
      <c r="H25" s="132"/>
      <c r="I25" s="81"/>
      <c r="J25" s="123"/>
    </row>
    <row r="26" spans="1:13" ht="10.5" customHeight="1">
      <c r="A26" s="353"/>
      <c r="B26" s="346"/>
      <c r="C26" s="67"/>
      <c r="D26" s="67"/>
      <c r="E26" s="67"/>
      <c r="F26" s="82"/>
      <c r="G26" s="132"/>
      <c r="H26" s="67"/>
      <c r="I26" s="69"/>
      <c r="J26" s="123"/>
    </row>
    <row r="27" spans="1:13" ht="22.5" customHeight="1">
      <c r="A27" s="353"/>
      <c r="B27" s="346"/>
      <c r="C27" s="610" t="s">
        <v>103</v>
      </c>
      <c r="D27" s="611"/>
      <c r="E27" s="611"/>
      <c r="F27" s="35" t="s">
        <v>170</v>
      </c>
      <c r="G27" s="343"/>
      <c r="H27" s="343"/>
      <c r="I27" s="69" t="s">
        <v>70</v>
      </c>
      <c r="J27" s="123" t="s">
        <v>5</v>
      </c>
    </row>
    <row r="28" spans="1:13" s="56" customFormat="1" ht="15" customHeight="1">
      <c r="A28" s="353"/>
      <c r="B28" s="300"/>
      <c r="C28" s="67"/>
      <c r="D28" s="300"/>
      <c r="E28" s="120"/>
      <c r="F28" s="346"/>
      <c r="G28" s="67"/>
      <c r="H28" s="67"/>
      <c r="I28" s="122"/>
      <c r="J28" s="123"/>
      <c r="M28" s="124"/>
    </row>
    <row r="29" spans="1:13" s="56" customFormat="1" ht="15" customHeight="1">
      <c r="A29" s="353"/>
      <c r="B29" s="85" t="s">
        <v>0</v>
      </c>
      <c r="C29" s="67"/>
      <c r="D29" s="300"/>
      <c r="E29" s="120"/>
      <c r="F29" s="346"/>
      <c r="G29" s="67"/>
      <c r="H29" s="67"/>
      <c r="I29" s="122"/>
      <c r="J29" s="74"/>
      <c r="M29" s="124"/>
    </row>
    <row r="30" spans="1:13" s="56" customFormat="1" ht="15" customHeight="1">
      <c r="A30" s="353"/>
      <c r="B30" s="300"/>
      <c r="C30" s="67"/>
      <c r="D30" s="300"/>
      <c r="E30" s="120"/>
      <c r="F30" s="346"/>
      <c r="G30" s="67"/>
      <c r="H30" s="67"/>
      <c r="I30" s="122"/>
      <c r="J30" s="74"/>
      <c r="M30" s="124"/>
    </row>
    <row r="31" spans="1:13" ht="15" customHeight="1">
      <c r="A31" s="353"/>
      <c r="B31" s="346"/>
      <c r="C31" s="67"/>
      <c r="D31" s="67"/>
      <c r="E31" s="67"/>
      <c r="F31" s="67"/>
      <c r="G31" s="67"/>
      <c r="H31" s="67"/>
      <c r="I31" s="346"/>
      <c r="J31" s="347"/>
    </row>
    <row r="32" spans="1:13" ht="15" customHeight="1">
      <c r="A32" s="353"/>
      <c r="B32" s="42"/>
      <c r="C32" s="67"/>
      <c r="D32" s="67"/>
      <c r="E32" s="67"/>
      <c r="F32" s="67"/>
      <c r="G32" s="67"/>
      <c r="H32" s="67"/>
      <c r="I32" s="346"/>
      <c r="J32" s="347"/>
    </row>
    <row r="33" spans="1:10" ht="15" customHeight="1">
      <c r="A33" s="353"/>
      <c r="B33" s="346"/>
      <c r="C33" s="67"/>
      <c r="D33" s="67"/>
      <c r="E33" s="67"/>
      <c r="F33" s="67"/>
      <c r="G33" s="67"/>
      <c r="H33" s="67"/>
      <c r="I33" s="346"/>
      <c r="J33" s="347"/>
    </row>
    <row r="34" spans="1:10" ht="15" customHeight="1">
      <c r="A34" s="353"/>
      <c r="B34" s="346"/>
      <c r="C34" s="67"/>
      <c r="D34" s="67"/>
      <c r="E34" s="67"/>
      <c r="F34" s="67"/>
      <c r="G34" s="67"/>
      <c r="H34" s="67"/>
      <c r="I34" s="346"/>
      <c r="J34" s="347"/>
    </row>
    <row r="35" spans="1:10" ht="15" customHeight="1">
      <c r="A35" s="353"/>
      <c r="B35" s="346"/>
      <c r="C35" s="346"/>
      <c r="D35" s="346"/>
      <c r="E35" s="346"/>
      <c r="F35" s="346"/>
      <c r="G35" s="346"/>
      <c r="H35" s="346"/>
      <c r="I35" s="346"/>
      <c r="J35" s="347"/>
    </row>
    <row r="36" spans="1:10" ht="15" customHeight="1">
      <c r="A36" s="353"/>
      <c r="B36" s="346"/>
      <c r="C36" s="346"/>
      <c r="D36" s="346"/>
      <c r="E36" s="346"/>
      <c r="F36" s="346"/>
      <c r="G36" s="346"/>
      <c r="H36" s="346"/>
      <c r="I36" s="346"/>
      <c r="J36" s="347"/>
    </row>
    <row r="37" spans="1:10" ht="15" customHeight="1">
      <c r="A37" s="353"/>
      <c r="B37" s="346"/>
      <c r="C37" s="346"/>
      <c r="D37" s="346"/>
      <c r="E37" s="346"/>
      <c r="F37" s="346"/>
      <c r="G37" s="346"/>
      <c r="H37" s="346"/>
      <c r="I37" s="346"/>
      <c r="J37" s="347"/>
    </row>
    <row r="38" spans="1:10" ht="15" customHeight="1">
      <c r="A38" s="353"/>
      <c r="B38" s="346"/>
      <c r="C38" s="346"/>
      <c r="D38" s="346"/>
      <c r="E38" s="346"/>
      <c r="F38" s="346"/>
      <c r="G38" s="346"/>
      <c r="H38" s="346"/>
      <c r="I38" s="346"/>
      <c r="J38" s="347"/>
    </row>
    <row r="39" spans="1:10" ht="15" customHeight="1">
      <c r="A39" s="353"/>
      <c r="B39" s="346"/>
      <c r="C39" s="346"/>
      <c r="D39" s="346"/>
      <c r="E39" s="346"/>
      <c r="F39" s="346"/>
      <c r="G39" s="346"/>
      <c r="H39" s="346"/>
      <c r="I39" s="346"/>
      <c r="J39" s="347"/>
    </row>
    <row r="40" spans="1:10" ht="15" customHeight="1">
      <c r="A40" s="353"/>
      <c r="B40" s="346"/>
      <c r="C40" s="346"/>
      <c r="D40" s="346"/>
      <c r="E40" s="346"/>
      <c r="F40" s="346"/>
      <c r="G40" s="346"/>
      <c r="H40" s="346"/>
      <c r="I40" s="346"/>
      <c r="J40" s="347"/>
    </row>
    <row r="41" spans="1:10" ht="15" customHeight="1">
      <c r="A41" s="353"/>
      <c r="B41" s="85" t="s">
        <v>4</v>
      </c>
      <c r="C41" s="346"/>
      <c r="D41" s="346"/>
      <c r="E41" s="346"/>
      <c r="F41" s="346"/>
      <c r="G41" s="346"/>
      <c r="H41" s="346"/>
      <c r="I41" s="346"/>
      <c r="J41" s="347"/>
    </row>
    <row r="42" spans="1:10" ht="15" customHeight="1">
      <c r="A42" s="353"/>
      <c r="B42" s="42"/>
      <c r="C42" s="346"/>
      <c r="D42" s="346"/>
      <c r="E42" s="346"/>
      <c r="F42" s="346"/>
      <c r="G42" s="346"/>
      <c r="H42" s="346"/>
      <c r="I42" s="346"/>
      <c r="J42" s="347"/>
    </row>
    <row r="43" spans="1:10" ht="15" customHeight="1">
      <c r="A43" s="353"/>
      <c r="B43" s="346"/>
      <c r="C43" s="346"/>
      <c r="D43" s="346"/>
      <c r="E43" s="346"/>
      <c r="F43" s="346"/>
      <c r="G43" s="346"/>
      <c r="H43" s="346"/>
      <c r="I43" s="346"/>
      <c r="J43" s="347"/>
    </row>
    <row r="44" spans="1:10" ht="15" customHeight="1">
      <c r="A44" s="353"/>
      <c r="B44" s="346"/>
      <c r="C44" s="346"/>
      <c r="D44" s="346"/>
      <c r="E44" s="346"/>
      <c r="F44" s="346"/>
      <c r="G44" s="346"/>
      <c r="H44" s="346"/>
      <c r="I44" s="346"/>
      <c r="J44" s="347"/>
    </row>
    <row r="45" spans="1:10" ht="15" customHeight="1">
      <c r="A45" s="353"/>
      <c r="B45" s="346"/>
      <c r="C45" s="346"/>
      <c r="D45" s="346"/>
      <c r="E45" s="346"/>
      <c r="F45" s="346"/>
      <c r="G45" s="346"/>
      <c r="H45" s="346"/>
      <c r="I45" s="346"/>
      <c r="J45" s="347"/>
    </row>
    <row r="46" spans="1:10" ht="15" customHeight="1">
      <c r="A46" s="353"/>
      <c r="B46" s="346"/>
      <c r="C46" s="346"/>
      <c r="D46" s="346"/>
      <c r="E46" s="346"/>
      <c r="F46" s="346"/>
      <c r="G46" s="346"/>
      <c r="H46" s="346"/>
      <c r="I46" s="346"/>
      <c r="J46" s="347"/>
    </row>
    <row r="47" spans="1:10" ht="15" customHeight="1">
      <c r="A47" s="353"/>
      <c r="B47" s="346"/>
      <c r="C47" s="346"/>
      <c r="D47" s="346"/>
      <c r="E47" s="346"/>
      <c r="F47" s="346"/>
      <c r="G47" s="346"/>
      <c r="H47" s="346"/>
      <c r="I47" s="346"/>
      <c r="J47" s="347"/>
    </row>
    <row r="48" spans="1:10" ht="15" customHeight="1">
      <c r="A48" s="353"/>
      <c r="B48" s="346"/>
      <c r="C48" s="346"/>
      <c r="D48" s="346"/>
      <c r="E48" s="346"/>
      <c r="F48" s="346"/>
      <c r="G48" s="346"/>
      <c r="H48" s="346"/>
      <c r="I48" s="346"/>
      <c r="J48" s="347"/>
    </row>
    <row r="49" spans="1:10" ht="15" customHeight="1">
      <c r="A49" s="353"/>
      <c r="B49" s="346"/>
      <c r="C49" s="346"/>
      <c r="D49" s="346"/>
      <c r="E49" s="346"/>
      <c r="F49" s="346"/>
      <c r="G49" s="346"/>
      <c r="H49" s="346"/>
      <c r="I49" s="346"/>
      <c r="J49" s="347"/>
    </row>
    <row r="50" spans="1:10" ht="15" customHeight="1">
      <c r="A50" s="353"/>
      <c r="B50" s="346"/>
      <c r="C50" s="346"/>
      <c r="D50" s="346"/>
      <c r="E50" s="346"/>
      <c r="F50" s="346"/>
      <c r="G50" s="346"/>
      <c r="H50" s="346"/>
      <c r="I50" s="346"/>
      <c r="J50" s="347"/>
    </row>
    <row r="51" spans="1:10" ht="15" customHeight="1">
      <c r="A51" s="353"/>
      <c r="B51" s="346"/>
      <c r="C51" s="346"/>
      <c r="D51" s="346"/>
      <c r="E51" s="346"/>
      <c r="F51" s="346"/>
      <c r="G51" s="346"/>
      <c r="H51" s="346"/>
      <c r="I51" s="346"/>
      <c r="J51" s="347"/>
    </row>
    <row r="52" spans="1:10" s="56" customFormat="1" ht="14.25" customHeight="1" thickBot="1">
      <c r="A52" s="133"/>
      <c r="B52" s="75"/>
      <c r="C52" s="75"/>
      <c r="D52" s="75"/>
      <c r="E52" s="75"/>
      <c r="F52" s="75"/>
      <c r="G52" s="75"/>
      <c r="H52" s="75"/>
      <c r="I52" s="75"/>
      <c r="J52" s="88"/>
    </row>
    <row r="53" spans="1:10" ht="8.4499999999999993" customHeight="1">
      <c r="A53" s="42"/>
      <c r="B53" s="42"/>
      <c r="C53" s="42"/>
      <c r="D53" s="42"/>
      <c r="E53" s="42"/>
      <c r="F53" s="42"/>
      <c r="G53" s="42"/>
      <c r="H53" s="42"/>
      <c r="I53" s="42"/>
      <c r="J53" s="42"/>
    </row>
  </sheetData>
  <sheetProtection password="89E8" sheet="1" objects="1" scenarios="1" selectLockedCells="1"/>
  <mergeCells count="13">
    <mergeCell ref="A2:J2"/>
    <mergeCell ref="B3:H3"/>
    <mergeCell ref="C27:E27"/>
    <mergeCell ref="B8:I14"/>
    <mergeCell ref="B4:E4"/>
    <mergeCell ref="G4:J4"/>
    <mergeCell ref="I3:J3"/>
    <mergeCell ref="C5:D5"/>
    <mergeCell ref="E5:E6"/>
    <mergeCell ref="G5:G6"/>
    <mergeCell ref="I5:I6"/>
    <mergeCell ref="B5:B6"/>
    <mergeCell ref="C6:D6"/>
  </mergeCells>
  <phoneticPr fontId="3"/>
  <conditionalFormatting sqref="H24">
    <cfRule type="cellIs" dxfId="11" priority="3"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view="pageBreakPreview" zoomScaleNormal="100" zoomScaleSheetLayoutView="100" zoomScalePageLayoutView="250" workbookViewId="0">
      <selection activeCell="C5" sqref="C5:D5"/>
    </sheetView>
  </sheetViews>
  <sheetFormatPr defaultRowHeight="13.5"/>
  <cols>
    <col min="1" max="1" width="10.375" style="38" customWidth="1"/>
    <col min="2" max="5" width="9" style="38"/>
    <col min="6" max="6" width="7.375" style="38" customWidth="1"/>
    <col min="7" max="9" width="9" style="38" customWidth="1"/>
    <col min="10" max="10" width="7.75" style="38" customWidth="1"/>
    <col min="11" max="16384" width="9" style="38"/>
  </cols>
  <sheetData>
    <row r="1" spans="1:16" ht="13.9" customHeight="1" thickBot="1"/>
    <row r="2" spans="1:16" s="56" customFormat="1" ht="19.5" customHeight="1" thickTop="1" thickBot="1">
      <c r="A2" s="455" t="str">
        <f>+表紙!A2</f>
        <v>業務用厨房熱機器等性能測定結果　【電気機器】</v>
      </c>
      <c r="B2" s="456"/>
      <c r="C2" s="456"/>
      <c r="D2" s="456"/>
      <c r="E2" s="456"/>
      <c r="F2" s="456"/>
      <c r="G2" s="456"/>
      <c r="H2" s="456"/>
      <c r="I2" s="456"/>
      <c r="J2" s="457"/>
    </row>
    <row r="3" spans="1:16" s="56" customFormat="1" ht="28.5" customHeight="1" thickTop="1">
      <c r="A3" s="117" t="s">
        <v>274</v>
      </c>
      <c r="B3" s="574" t="s">
        <v>187</v>
      </c>
      <c r="C3" s="575"/>
      <c r="D3" s="575"/>
      <c r="E3" s="575"/>
      <c r="F3" s="575"/>
      <c r="G3" s="575"/>
      <c r="H3" s="615"/>
      <c r="I3" s="612" t="str">
        <f>IF(表紙!$E$11="選択してください","",表紙!$E$11)</f>
        <v/>
      </c>
      <c r="J3" s="613"/>
    </row>
    <row r="4" spans="1:16" s="56" customFormat="1" ht="20.100000000000001" customHeight="1" thickBot="1">
      <c r="A4" s="43" t="s">
        <v>2</v>
      </c>
      <c r="B4" s="616" t="str">
        <f>IF(表紙!$B$6=0,"",表紙!$B$6)</f>
        <v/>
      </c>
      <c r="C4" s="617"/>
      <c r="D4" s="617"/>
      <c r="E4" s="618"/>
      <c r="F4" s="315" t="s">
        <v>3</v>
      </c>
      <c r="G4" s="619" t="str">
        <f>IF(表紙!$G$5=0,"",表紙!$G$5)</f>
        <v/>
      </c>
      <c r="H4" s="620"/>
      <c r="I4" s="620"/>
      <c r="J4" s="621"/>
    </row>
    <row r="5" spans="1:16" s="56" customFormat="1" ht="15" customHeight="1" thickBot="1">
      <c r="A5" s="590" t="s">
        <v>30</v>
      </c>
      <c r="B5" s="591"/>
      <c r="C5" s="622"/>
      <c r="D5" s="622"/>
      <c r="E5" s="317" t="s">
        <v>26</v>
      </c>
      <c r="F5" s="318"/>
      <c r="G5" s="316" t="s">
        <v>19</v>
      </c>
      <c r="H5" s="318"/>
      <c r="I5" s="317" t="s">
        <v>20</v>
      </c>
      <c r="J5" s="319"/>
    </row>
    <row r="6" spans="1:16" s="56" customFormat="1" ht="15" customHeight="1">
      <c r="A6" s="142"/>
      <c r="B6" s="156"/>
      <c r="C6" s="320"/>
      <c r="D6" s="320"/>
      <c r="E6" s="263"/>
      <c r="F6" s="321"/>
      <c r="G6" s="156"/>
      <c r="H6" s="321"/>
      <c r="I6" s="263"/>
      <c r="J6" s="322"/>
    </row>
    <row r="7" spans="1:16" s="56" customFormat="1" ht="15" customHeight="1">
      <c r="A7" s="142" t="s">
        <v>178</v>
      </c>
      <c r="B7" s="143"/>
      <c r="C7" s="413"/>
      <c r="D7" s="413"/>
      <c r="E7" s="413"/>
      <c r="F7" s="413"/>
      <c r="G7" s="413"/>
      <c r="H7" s="215"/>
      <c r="I7" s="413"/>
      <c r="J7" s="323"/>
    </row>
    <row r="8" spans="1:16" s="56" customFormat="1" ht="15" customHeight="1">
      <c r="A8" s="142"/>
      <c r="B8" s="143"/>
      <c r="C8" s="413"/>
      <c r="D8" s="413"/>
      <c r="E8" s="413"/>
      <c r="F8" s="413"/>
      <c r="G8" s="413"/>
      <c r="H8" s="215"/>
      <c r="I8" s="413"/>
      <c r="J8" s="323"/>
    </row>
    <row r="9" spans="1:16" s="56" customFormat="1" ht="16.5" customHeight="1">
      <c r="A9" s="142"/>
      <c r="B9" s="614" t="s">
        <v>275</v>
      </c>
      <c r="C9" s="614"/>
      <c r="D9" s="614"/>
      <c r="E9" s="614"/>
      <c r="F9" s="614"/>
      <c r="G9" s="614"/>
      <c r="H9" s="614"/>
      <c r="I9" s="614"/>
      <c r="J9" s="323"/>
      <c r="K9" s="146"/>
      <c r="L9" s="147"/>
      <c r="M9" s="147"/>
      <c r="N9" s="147"/>
      <c r="O9" s="147"/>
      <c r="P9" s="147"/>
    </row>
    <row r="10" spans="1:16" ht="16.5" customHeight="1">
      <c r="A10" s="324"/>
      <c r="B10" s="614"/>
      <c r="C10" s="614"/>
      <c r="D10" s="614"/>
      <c r="E10" s="614"/>
      <c r="F10" s="614"/>
      <c r="G10" s="614"/>
      <c r="H10" s="614"/>
      <c r="I10" s="614"/>
      <c r="J10" s="323"/>
      <c r="K10" s="146"/>
      <c r="L10" s="147"/>
      <c r="M10" s="147"/>
      <c r="N10" s="147"/>
      <c r="O10" s="147"/>
      <c r="P10" s="147"/>
    </row>
    <row r="11" spans="1:16" ht="16.5" customHeight="1">
      <c r="A11" s="324"/>
      <c r="B11" s="614"/>
      <c r="C11" s="614"/>
      <c r="D11" s="614"/>
      <c r="E11" s="614"/>
      <c r="F11" s="614"/>
      <c r="G11" s="614"/>
      <c r="H11" s="614"/>
      <c r="I11" s="614"/>
      <c r="J11" s="323"/>
      <c r="K11" s="146"/>
      <c r="L11" s="147"/>
      <c r="M11" s="147"/>
      <c r="N11" s="147"/>
      <c r="O11" s="147"/>
      <c r="P11" s="147"/>
    </row>
    <row r="12" spans="1:16" ht="16.5" customHeight="1">
      <c r="A12" s="324"/>
      <c r="B12" s="614"/>
      <c r="C12" s="614"/>
      <c r="D12" s="614"/>
      <c r="E12" s="614"/>
      <c r="F12" s="614"/>
      <c r="G12" s="614"/>
      <c r="H12" s="614"/>
      <c r="I12" s="614"/>
      <c r="J12" s="323"/>
      <c r="K12" s="146"/>
      <c r="L12" s="147"/>
      <c r="M12" s="147"/>
      <c r="N12" s="147"/>
      <c r="O12" s="147"/>
      <c r="P12" s="147"/>
    </row>
    <row r="13" spans="1:16" ht="16.5" customHeight="1">
      <c r="A13" s="324"/>
      <c r="B13" s="614"/>
      <c r="C13" s="614"/>
      <c r="D13" s="614"/>
      <c r="E13" s="614"/>
      <c r="F13" s="614"/>
      <c r="G13" s="614"/>
      <c r="H13" s="614"/>
      <c r="I13" s="614"/>
      <c r="J13" s="323"/>
      <c r="K13" s="149"/>
      <c r="L13" s="147"/>
      <c r="M13" s="147"/>
      <c r="N13" s="147"/>
      <c r="O13" s="147"/>
      <c r="P13" s="147"/>
    </row>
    <row r="14" spans="1:16" ht="16.5" customHeight="1">
      <c r="A14" s="324"/>
      <c r="B14" s="614"/>
      <c r="C14" s="614"/>
      <c r="D14" s="614"/>
      <c r="E14" s="614"/>
      <c r="F14" s="614"/>
      <c r="G14" s="614"/>
      <c r="H14" s="614"/>
      <c r="I14" s="614"/>
      <c r="J14" s="323"/>
      <c r="K14" s="146"/>
      <c r="L14" s="147"/>
      <c r="M14" s="147"/>
      <c r="N14" s="147"/>
      <c r="O14" s="147"/>
      <c r="P14" s="147"/>
    </row>
    <row r="15" spans="1:16" ht="16.5" customHeight="1">
      <c r="A15" s="324"/>
      <c r="B15" s="614"/>
      <c r="C15" s="614"/>
      <c r="D15" s="614"/>
      <c r="E15" s="614"/>
      <c r="F15" s="614"/>
      <c r="G15" s="614"/>
      <c r="H15" s="614"/>
      <c r="I15" s="614"/>
      <c r="J15" s="323"/>
      <c r="K15" s="146"/>
      <c r="L15" s="147"/>
      <c r="M15" s="147"/>
      <c r="N15" s="147"/>
      <c r="O15" s="147"/>
      <c r="P15" s="147"/>
    </row>
    <row r="16" spans="1:16" ht="16.5" customHeight="1">
      <c r="A16" s="324"/>
      <c r="B16" s="614"/>
      <c r="C16" s="614"/>
      <c r="D16" s="614"/>
      <c r="E16" s="614"/>
      <c r="F16" s="614"/>
      <c r="G16" s="614"/>
      <c r="H16" s="614"/>
      <c r="I16" s="614"/>
      <c r="J16" s="323"/>
      <c r="K16" s="146"/>
      <c r="L16" s="147"/>
      <c r="M16" s="147"/>
      <c r="N16" s="147"/>
      <c r="O16" s="147"/>
      <c r="P16" s="147"/>
    </row>
    <row r="17" spans="1:16" ht="16.5" customHeight="1">
      <c r="A17" s="324"/>
      <c r="B17" s="614"/>
      <c r="C17" s="614"/>
      <c r="D17" s="614"/>
      <c r="E17" s="614"/>
      <c r="F17" s="614"/>
      <c r="G17" s="614"/>
      <c r="H17" s="614"/>
      <c r="I17" s="614"/>
      <c r="J17" s="323"/>
      <c r="K17" s="146"/>
      <c r="L17" s="147"/>
      <c r="M17" s="147"/>
      <c r="N17" s="147"/>
      <c r="O17" s="147"/>
      <c r="P17" s="147"/>
    </row>
    <row r="18" spans="1:16" ht="16.5" customHeight="1">
      <c r="A18" s="324"/>
      <c r="B18" s="614"/>
      <c r="C18" s="614"/>
      <c r="D18" s="614"/>
      <c r="E18" s="614"/>
      <c r="F18" s="614"/>
      <c r="G18" s="614"/>
      <c r="H18" s="614"/>
      <c r="I18" s="614"/>
      <c r="J18" s="323"/>
      <c r="K18" s="146"/>
      <c r="L18" s="147"/>
      <c r="M18" s="147"/>
      <c r="N18" s="147"/>
      <c r="O18" s="147"/>
      <c r="P18" s="147"/>
    </row>
    <row r="19" spans="1:16" ht="16.5" customHeight="1">
      <c r="A19" s="324"/>
      <c r="B19" s="614"/>
      <c r="C19" s="614"/>
      <c r="D19" s="614"/>
      <c r="E19" s="614"/>
      <c r="F19" s="614"/>
      <c r="G19" s="614"/>
      <c r="H19" s="614"/>
      <c r="I19" s="614"/>
      <c r="J19" s="323"/>
      <c r="K19" s="146"/>
      <c r="L19" s="147"/>
      <c r="M19" s="147"/>
      <c r="N19" s="147"/>
      <c r="O19" s="147"/>
      <c r="P19" s="147"/>
    </row>
    <row r="20" spans="1:16" ht="19.5" customHeight="1">
      <c r="A20" s="324"/>
      <c r="B20" s="416"/>
      <c r="C20" s="416"/>
      <c r="D20" s="416"/>
      <c r="E20" s="416"/>
      <c r="F20" s="416"/>
      <c r="G20" s="416"/>
      <c r="H20" s="416"/>
      <c r="I20" s="416"/>
      <c r="J20" s="323"/>
      <c r="K20" s="146"/>
      <c r="L20" s="147"/>
      <c r="M20" s="147"/>
      <c r="N20" s="147"/>
      <c r="O20" s="147"/>
      <c r="P20" s="147"/>
    </row>
    <row r="21" spans="1:16" ht="18.75" customHeight="1">
      <c r="A21" s="324"/>
      <c r="B21" s="411"/>
      <c r="C21" s="413"/>
      <c r="D21" s="413"/>
      <c r="E21" s="150"/>
      <c r="F21" s="151"/>
      <c r="G21" s="398" t="s">
        <v>225</v>
      </c>
      <c r="H21" s="398" t="s">
        <v>235</v>
      </c>
      <c r="I21" s="398" t="s">
        <v>236</v>
      </c>
      <c r="J21" s="323"/>
    </row>
    <row r="22" spans="1:16" ht="16.5" customHeight="1">
      <c r="A22" s="324"/>
      <c r="B22" s="413" t="s">
        <v>88</v>
      </c>
      <c r="C22" s="413"/>
      <c r="D22" s="413"/>
      <c r="E22" s="150"/>
      <c r="F22" s="180" t="s">
        <v>175</v>
      </c>
      <c r="G22" s="23"/>
      <c r="H22" s="154" t="str">
        <f>IF($G22&lt;&gt;"",$G22,"")</f>
        <v/>
      </c>
      <c r="I22" s="154" t="str">
        <f>IF($G22&lt;&gt;"",$G22,"")</f>
        <v/>
      </c>
      <c r="J22" s="211" t="s">
        <v>71</v>
      </c>
    </row>
    <row r="23" spans="1:16" ht="16.5" customHeight="1">
      <c r="A23" s="325"/>
      <c r="B23" s="413" t="s">
        <v>54</v>
      </c>
      <c r="C23" s="413"/>
      <c r="D23" s="413"/>
      <c r="E23" s="156"/>
      <c r="F23" s="180" t="s">
        <v>174</v>
      </c>
      <c r="G23" s="24"/>
      <c r="H23" s="24"/>
      <c r="I23" s="24"/>
      <c r="J23" s="211" t="s">
        <v>75</v>
      </c>
      <c r="M23" s="71"/>
    </row>
    <row r="24" spans="1:16" ht="7.5" customHeight="1" thickBot="1">
      <c r="A24" s="324"/>
      <c r="B24" s="413"/>
      <c r="C24" s="157"/>
      <c r="D24" s="157"/>
      <c r="E24" s="156"/>
      <c r="F24" s="326"/>
      <c r="G24" s="158"/>
      <c r="H24" s="159"/>
      <c r="I24" s="413"/>
      <c r="J24" s="211"/>
    </row>
    <row r="25" spans="1:16" ht="14.25" customHeight="1" thickBot="1">
      <c r="A25" s="324"/>
      <c r="B25" s="413"/>
      <c r="C25" s="157"/>
      <c r="D25" s="157"/>
      <c r="E25" s="156"/>
      <c r="F25" s="326"/>
      <c r="G25" s="153" t="s">
        <v>176</v>
      </c>
      <c r="H25" s="340" t="str">
        <f>IF(COUNTBLANK(G23:I23)=0,SUM(G23:I23)/3,"")</f>
        <v/>
      </c>
      <c r="I25" s="327" t="s">
        <v>75</v>
      </c>
      <c r="J25" s="211"/>
    </row>
    <row r="26" spans="1:16" ht="7.5" customHeight="1" thickBot="1">
      <c r="A26" s="324"/>
      <c r="B26" s="413"/>
      <c r="C26" s="157"/>
      <c r="D26" s="157"/>
      <c r="E26" s="156"/>
      <c r="F26" s="326"/>
      <c r="G26" s="158"/>
      <c r="H26" s="159"/>
      <c r="I26" s="413"/>
      <c r="J26" s="211"/>
    </row>
    <row r="27" spans="1:16" ht="30" customHeight="1" thickBot="1">
      <c r="A27" s="324"/>
      <c r="B27" s="413" t="s">
        <v>119</v>
      </c>
      <c r="C27" s="157"/>
      <c r="D27" s="157"/>
      <c r="E27" s="156"/>
      <c r="F27" s="328"/>
      <c r="G27" s="162" t="s">
        <v>173</v>
      </c>
      <c r="H27" s="329" t="str">
        <f>IF(H25&lt;&gt;"",G22*60/H25,"")</f>
        <v/>
      </c>
      <c r="I27" s="142" t="s">
        <v>33</v>
      </c>
      <c r="J27" s="330"/>
    </row>
    <row r="28" spans="1:16" ht="15" customHeight="1">
      <c r="A28" s="324"/>
      <c r="B28" s="413"/>
      <c r="C28" s="157"/>
      <c r="D28" s="157"/>
      <c r="E28" s="156"/>
      <c r="F28" s="328"/>
      <c r="G28" s="413"/>
      <c r="H28" s="331"/>
      <c r="I28" s="413"/>
      <c r="J28" s="323"/>
    </row>
    <row r="29" spans="1:16" ht="17.25" customHeight="1">
      <c r="A29" s="325"/>
      <c r="B29" s="413"/>
      <c r="C29" s="414" t="s">
        <v>237</v>
      </c>
      <c r="D29" s="399"/>
      <c r="E29" s="400"/>
      <c r="F29" s="414"/>
      <c r="G29" s="414"/>
      <c r="H29" s="332"/>
      <c r="I29" s="413"/>
      <c r="J29" s="323"/>
    </row>
    <row r="30" spans="1:16" ht="15" customHeight="1">
      <c r="A30" s="324"/>
      <c r="B30" s="201"/>
      <c r="C30" s="399"/>
      <c r="D30" s="399"/>
      <c r="E30" s="400"/>
      <c r="F30" s="414"/>
      <c r="G30" s="97" t="s">
        <v>238</v>
      </c>
      <c r="H30" s="25"/>
      <c r="I30" s="333" t="s">
        <v>125</v>
      </c>
      <c r="J30" s="374" t="s">
        <v>5</v>
      </c>
    </row>
    <row r="31" spans="1:16" ht="7.5" customHeight="1" thickBot="1">
      <c r="A31" s="324"/>
      <c r="B31" s="413"/>
      <c r="C31" s="157"/>
      <c r="D31" s="157"/>
      <c r="E31" s="156"/>
      <c r="F31" s="413"/>
      <c r="G31" s="143"/>
      <c r="H31" s="332"/>
      <c r="I31" s="413"/>
      <c r="J31" s="375"/>
    </row>
    <row r="32" spans="1:16" ht="22.5" customHeight="1" thickBot="1">
      <c r="A32" s="324"/>
      <c r="B32" s="413" t="s">
        <v>105</v>
      </c>
      <c r="C32" s="413"/>
      <c r="D32" s="413"/>
      <c r="E32" s="169"/>
      <c r="F32" s="169"/>
      <c r="G32" s="165" t="s">
        <v>171</v>
      </c>
      <c r="H32" s="344" t="str">
        <f>IF(H30&lt;&gt;"",H30/3,"")</f>
        <v/>
      </c>
      <c r="I32" s="327" t="s">
        <v>70</v>
      </c>
      <c r="J32" s="374" t="s">
        <v>5</v>
      </c>
    </row>
    <row r="33" spans="1:10" ht="15" customHeight="1">
      <c r="A33" s="324"/>
      <c r="B33" s="413" t="s">
        <v>118</v>
      </c>
      <c r="C33" s="413"/>
      <c r="D33" s="413"/>
      <c r="E33" s="169"/>
      <c r="F33" s="169"/>
      <c r="G33" s="413"/>
      <c r="H33" s="335"/>
      <c r="I33" s="336"/>
      <c r="J33" s="323"/>
    </row>
    <row r="34" spans="1:10" ht="15" customHeight="1">
      <c r="A34" s="324"/>
      <c r="B34" s="334"/>
      <c r="C34" s="413" t="s">
        <v>52</v>
      </c>
      <c r="D34" s="413"/>
      <c r="E34" s="169"/>
      <c r="F34" s="169"/>
      <c r="G34" s="413"/>
      <c r="H34" s="335"/>
      <c r="I34" s="336"/>
      <c r="J34" s="323"/>
    </row>
    <row r="35" spans="1:10" ht="15" customHeight="1">
      <c r="A35" s="324"/>
      <c r="B35" s="334"/>
      <c r="C35" s="413"/>
      <c r="D35" s="413"/>
      <c r="E35" s="169"/>
      <c r="F35" s="169"/>
      <c r="G35" s="413"/>
      <c r="H35" s="335"/>
      <c r="I35" s="336"/>
      <c r="J35" s="323"/>
    </row>
    <row r="36" spans="1:10" ht="15" customHeight="1">
      <c r="A36" s="324"/>
      <c r="B36" s="334"/>
      <c r="C36" s="413"/>
      <c r="D36" s="413"/>
      <c r="E36" s="169"/>
      <c r="F36" s="169"/>
      <c r="G36" s="413"/>
      <c r="H36" s="335"/>
      <c r="I36" s="336"/>
      <c r="J36" s="323"/>
    </row>
    <row r="37" spans="1:10" ht="15" customHeight="1">
      <c r="A37" s="324"/>
      <c r="B37" s="334"/>
      <c r="C37" s="413"/>
      <c r="D37" s="413"/>
      <c r="E37" s="169"/>
      <c r="F37" s="169"/>
      <c r="G37" s="413"/>
      <c r="H37" s="335"/>
      <c r="I37" s="336"/>
      <c r="J37" s="323"/>
    </row>
    <row r="38" spans="1:10" ht="15" customHeight="1">
      <c r="A38" s="324"/>
      <c r="B38" s="334"/>
      <c r="C38" s="413"/>
      <c r="D38" s="413"/>
      <c r="E38" s="169"/>
      <c r="F38" s="169"/>
      <c r="G38" s="413"/>
      <c r="H38" s="335"/>
      <c r="I38" s="336"/>
      <c r="J38" s="323"/>
    </row>
    <row r="39" spans="1:10" ht="15" customHeight="1">
      <c r="A39" s="324"/>
      <c r="B39" s="334"/>
      <c r="C39" s="413"/>
      <c r="D39" s="413"/>
      <c r="E39" s="169"/>
      <c r="F39" s="169"/>
      <c r="G39" s="413"/>
      <c r="H39" s="335"/>
      <c r="I39" s="336"/>
      <c r="J39" s="323"/>
    </row>
    <row r="40" spans="1:10" ht="15" customHeight="1">
      <c r="A40" s="324"/>
      <c r="B40" s="334"/>
      <c r="C40" s="413"/>
      <c r="D40" s="413"/>
      <c r="E40" s="169"/>
      <c r="F40" s="169"/>
      <c r="G40" s="413"/>
      <c r="H40" s="335"/>
      <c r="I40" s="336"/>
      <c r="J40" s="323"/>
    </row>
    <row r="41" spans="1:10" ht="15" customHeight="1">
      <c r="A41" s="324"/>
      <c r="B41" s="334"/>
      <c r="C41" s="413"/>
      <c r="D41" s="413"/>
      <c r="E41" s="169"/>
      <c r="F41" s="169"/>
      <c r="G41" s="413"/>
      <c r="H41" s="335"/>
      <c r="I41" s="336"/>
      <c r="J41" s="323"/>
    </row>
    <row r="42" spans="1:10" ht="15" customHeight="1">
      <c r="A42" s="324"/>
      <c r="B42" s="334"/>
      <c r="C42" s="413"/>
      <c r="D42" s="413"/>
      <c r="E42" s="169"/>
      <c r="F42" s="169"/>
      <c r="G42" s="413"/>
      <c r="H42" s="335"/>
      <c r="I42" s="336"/>
      <c r="J42" s="323"/>
    </row>
    <row r="43" spans="1:10" ht="15" customHeight="1">
      <c r="A43" s="324"/>
      <c r="B43" s="334"/>
      <c r="C43" s="413"/>
      <c r="D43" s="413"/>
      <c r="E43" s="169"/>
      <c r="F43" s="169"/>
      <c r="G43" s="413"/>
      <c r="H43" s="335"/>
      <c r="I43" s="336"/>
      <c r="J43" s="323"/>
    </row>
    <row r="44" spans="1:10" ht="15" customHeight="1">
      <c r="A44" s="324"/>
      <c r="B44" s="334"/>
      <c r="C44" s="413"/>
      <c r="D44" s="413"/>
      <c r="E44" s="169"/>
      <c r="F44" s="169"/>
      <c r="G44" s="413"/>
      <c r="H44" s="335"/>
      <c r="I44" s="336"/>
      <c r="J44" s="323"/>
    </row>
    <row r="45" spans="1:10" ht="15" customHeight="1">
      <c r="A45" s="324"/>
      <c r="B45" s="334"/>
      <c r="C45" s="413"/>
      <c r="D45" s="413"/>
      <c r="E45" s="169"/>
      <c r="F45" s="169"/>
      <c r="G45" s="413"/>
      <c r="H45" s="335"/>
      <c r="I45" s="336"/>
      <c r="J45" s="323"/>
    </row>
    <row r="46" spans="1:10" ht="15" customHeight="1">
      <c r="A46" s="324"/>
      <c r="B46" s="334"/>
      <c r="C46" s="413"/>
      <c r="D46" s="413"/>
      <c r="E46" s="169"/>
      <c r="F46" s="169"/>
      <c r="G46" s="413"/>
      <c r="H46" s="335"/>
      <c r="I46" s="336"/>
      <c r="J46" s="323"/>
    </row>
    <row r="47" spans="1:10" ht="15" customHeight="1">
      <c r="A47" s="324"/>
      <c r="B47" s="334"/>
      <c r="C47" s="413"/>
      <c r="D47" s="413"/>
      <c r="E47" s="169"/>
      <c r="F47" s="169"/>
      <c r="G47" s="413"/>
      <c r="H47" s="335"/>
      <c r="I47" s="336"/>
      <c r="J47" s="323"/>
    </row>
    <row r="48" spans="1:10" ht="15" customHeight="1">
      <c r="A48" s="324"/>
      <c r="B48" s="334"/>
      <c r="C48" s="413"/>
      <c r="D48" s="413"/>
      <c r="E48" s="169"/>
      <c r="F48" s="169"/>
      <c r="G48" s="413"/>
      <c r="H48" s="335"/>
      <c r="I48" s="336"/>
      <c r="J48" s="323"/>
    </row>
    <row r="49" spans="1:10" ht="21" customHeight="1" thickBot="1">
      <c r="A49" s="337"/>
      <c r="B49" s="338"/>
      <c r="C49" s="338"/>
      <c r="D49" s="338"/>
      <c r="E49" s="338"/>
      <c r="F49" s="338"/>
      <c r="G49" s="338"/>
      <c r="H49" s="338"/>
      <c r="I49" s="338"/>
      <c r="J49" s="339"/>
    </row>
    <row r="50" spans="1:10" ht="9" customHeight="1"/>
    <row r="51" spans="1:10" ht="14.25" thickBot="1"/>
    <row r="52" spans="1:10" ht="19.5" customHeight="1" thickTop="1" thickBot="1">
      <c r="A52" s="455" t="str">
        <f>+A2</f>
        <v>業務用厨房熱機器等性能測定結果　【電気機器】</v>
      </c>
      <c r="B52" s="456"/>
      <c r="C52" s="456"/>
      <c r="D52" s="456"/>
      <c r="E52" s="456"/>
      <c r="F52" s="456"/>
      <c r="G52" s="456"/>
      <c r="H52" s="456"/>
      <c r="I52" s="456"/>
      <c r="J52" s="457"/>
    </row>
    <row r="53" spans="1:10" ht="27.75" customHeight="1" thickTop="1">
      <c r="A53" s="117" t="s">
        <v>274</v>
      </c>
      <c r="B53" s="574" t="str">
        <f>+B3</f>
        <v>フライヤ　　（　４．調理能力　）</v>
      </c>
      <c r="C53" s="575"/>
      <c r="D53" s="575"/>
      <c r="E53" s="575"/>
      <c r="F53" s="575"/>
      <c r="G53" s="575"/>
      <c r="H53" s="575"/>
      <c r="I53" s="612" t="str">
        <f>IF(表紙!$E$11="選択してください","",表紙!$E$11)</f>
        <v/>
      </c>
      <c r="J53" s="613"/>
    </row>
    <row r="54" spans="1:10" ht="19.5" customHeight="1" thickBot="1">
      <c r="A54" s="43" t="s">
        <v>2</v>
      </c>
      <c r="B54" s="598" t="str">
        <f>IF(表紙!$B$6=0,"",表紙!$B$6)</f>
        <v/>
      </c>
      <c r="C54" s="578"/>
      <c r="D54" s="578"/>
      <c r="E54" s="599"/>
      <c r="F54" s="57" t="s">
        <v>3</v>
      </c>
      <c r="G54" s="581" t="str">
        <f>IF(表紙!$G$5=0,"",表紙!$G$5)</f>
        <v/>
      </c>
      <c r="H54" s="582"/>
      <c r="I54" s="582"/>
      <c r="J54" s="583"/>
    </row>
    <row r="55" spans="1:10" s="56" customFormat="1" ht="15" customHeight="1" thickBot="1">
      <c r="A55" s="590" t="s">
        <v>30</v>
      </c>
      <c r="B55" s="591"/>
      <c r="C55" s="584"/>
      <c r="D55" s="584"/>
      <c r="E55" s="135" t="s">
        <v>26</v>
      </c>
      <c r="F55" s="21"/>
      <c r="G55" s="134" t="s">
        <v>19</v>
      </c>
      <c r="H55" s="21"/>
      <c r="I55" s="135" t="s">
        <v>20</v>
      </c>
      <c r="J55" s="22"/>
    </row>
    <row r="56" spans="1:10" s="56" customFormat="1" ht="15" customHeight="1">
      <c r="A56" s="136"/>
      <c r="B56" s="137"/>
      <c r="C56" s="138"/>
      <c r="D56" s="138"/>
      <c r="E56" s="139"/>
      <c r="F56" s="140"/>
      <c r="G56" s="137"/>
      <c r="H56" s="140"/>
      <c r="I56" s="139"/>
      <c r="J56" s="141"/>
    </row>
    <row r="57" spans="1:10" ht="15" customHeight="1">
      <c r="A57" s="163" t="s">
        <v>179</v>
      </c>
      <c r="B57" s="175"/>
      <c r="C57" s="413"/>
      <c r="D57" s="144"/>
      <c r="E57" s="144"/>
      <c r="F57" s="165"/>
      <c r="G57" s="176"/>
      <c r="H57" s="144"/>
      <c r="I57" s="120"/>
      <c r="J57" s="152"/>
    </row>
    <row r="58" spans="1:10" s="402" customFormat="1" ht="15" customHeight="1">
      <c r="A58" s="401"/>
      <c r="B58" s="614" t="s">
        <v>239</v>
      </c>
      <c r="C58" s="614"/>
      <c r="D58" s="614"/>
      <c r="E58" s="614"/>
      <c r="F58" s="614"/>
      <c r="G58" s="614"/>
      <c r="H58" s="614"/>
      <c r="I58" s="614"/>
      <c r="J58" s="152"/>
    </row>
    <row r="59" spans="1:10" s="402" customFormat="1" ht="15" customHeight="1">
      <c r="A59" s="163"/>
      <c r="B59" s="614"/>
      <c r="C59" s="614"/>
      <c r="D59" s="614"/>
      <c r="E59" s="614"/>
      <c r="F59" s="614"/>
      <c r="G59" s="614"/>
      <c r="H59" s="614"/>
      <c r="I59" s="614"/>
      <c r="J59" s="152"/>
    </row>
    <row r="60" spans="1:10" s="402" customFormat="1" ht="15" customHeight="1">
      <c r="A60" s="163"/>
      <c r="B60" s="614"/>
      <c r="C60" s="614"/>
      <c r="D60" s="614"/>
      <c r="E60" s="614"/>
      <c r="F60" s="614"/>
      <c r="G60" s="614"/>
      <c r="H60" s="614"/>
      <c r="I60" s="614"/>
      <c r="J60" s="152"/>
    </row>
    <row r="61" spans="1:10" s="402" customFormat="1" ht="15" customHeight="1">
      <c r="A61" s="163"/>
      <c r="B61" s="614"/>
      <c r="C61" s="614"/>
      <c r="D61" s="614"/>
      <c r="E61" s="614"/>
      <c r="F61" s="614"/>
      <c r="G61" s="614"/>
      <c r="H61" s="614"/>
      <c r="I61" s="614"/>
      <c r="J61" s="152"/>
    </row>
    <row r="62" spans="1:10" s="402" customFormat="1" ht="15" customHeight="1">
      <c r="A62" s="163"/>
      <c r="B62" s="614"/>
      <c r="C62" s="614"/>
      <c r="D62" s="614"/>
      <c r="E62" s="614"/>
      <c r="F62" s="614"/>
      <c r="G62" s="614"/>
      <c r="H62" s="614"/>
      <c r="I62" s="614"/>
      <c r="J62" s="152"/>
    </row>
    <row r="63" spans="1:10" s="402" customFormat="1" ht="15" customHeight="1">
      <c r="A63" s="163"/>
      <c r="B63" s="614"/>
      <c r="C63" s="614"/>
      <c r="D63" s="614"/>
      <c r="E63" s="614"/>
      <c r="F63" s="614"/>
      <c r="G63" s="614"/>
      <c r="H63" s="614"/>
      <c r="I63" s="614"/>
      <c r="J63" s="152"/>
    </row>
    <row r="64" spans="1:10" s="402" customFormat="1" ht="15" customHeight="1">
      <c r="A64" s="163"/>
      <c r="B64" s="614"/>
      <c r="C64" s="614"/>
      <c r="D64" s="614"/>
      <c r="E64" s="614"/>
      <c r="F64" s="614"/>
      <c r="G64" s="614"/>
      <c r="H64" s="614"/>
      <c r="I64" s="614"/>
      <c r="J64" s="152"/>
    </row>
    <row r="65" spans="1:13" s="402" customFormat="1" ht="15" customHeight="1">
      <c r="A65" s="163"/>
      <c r="B65" s="614"/>
      <c r="C65" s="614"/>
      <c r="D65" s="614"/>
      <c r="E65" s="614"/>
      <c r="F65" s="614"/>
      <c r="G65" s="614"/>
      <c r="H65" s="614"/>
      <c r="I65" s="614"/>
      <c r="J65" s="152"/>
    </row>
    <row r="66" spans="1:13" s="402" customFormat="1" ht="15" customHeight="1">
      <c r="A66" s="163"/>
      <c r="B66" s="614"/>
      <c r="C66" s="614"/>
      <c r="D66" s="614"/>
      <c r="E66" s="614"/>
      <c r="F66" s="614"/>
      <c r="G66" s="614"/>
      <c r="H66" s="614"/>
      <c r="I66" s="614"/>
      <c r="J66" s="152"/>
    </row>
    <row r="67" spans="1:13" s="402" customFormat="1" ht="15" customHeight="1">
      <c r="A67" s="163"/>
      <c r="B67" s="614"/>
      <c r="C67" s="614"/>
      <c r="D67" s="614"/>
      <c r="E67" s="614"/>
      <c r="F67" s="614"/>
      <c r="G67" s="614"/>
      <c r="H67" s="614"/>
      <c r="I67" s="614"/>
      <c r="J67" s="152"/>
    </row>
    <row r="68" spans="1:13" s="402" customFormat="1" ht="15" customHeight="1">
      <c r="A68" s="401"/>
      <c r="B68" s="614"/>
      <c r="C68" s="614"/>
      <c r="D68" s="614"/>
      <c r="E68" s="614"/>
      <c r="F68" s="614"/>
      <c r="G68" s="614"/>
      <c r="H68" s="614"/>
      <c r="I68" s="614"/>
      <c r="J68" s="152"/>
      <c r="K68" s="272"/>
    </row>
    <row r="69" spans="1:13" s="402" customFormat="1" ht="15" customHeight="1">
      <c r="A69" s="401"/>
      <c r="B69" s="614"/>
      <c r="C69" s="614"/>
      <c r="D69" s="614"/>
      <c r="E69" s="614"/>
      <c r="F69" s="614"/>
      <c r="G69" s="614"/>
      <c r="H69" s="614"/>
      <c r="I69" s="614"/>
      <c r="J69" s="152"/>
      <c r="K69" s="272"/>
    </row>
    <row r="70" spans="1:13" s="402" customFormat="1" ht="15.75" customHeight="1">
      <c r="A70" s="401"/>
      <c r="B70" s="416"/>
      <c r="C70" s="416"/>
      <c r="D70" s="416"/>
      <c r="E70" s="416"/>
      <c r="F70" s="416"/>
      <c r="G70" s="416"/>
      <c r="H70" s="416"/>
      <c r="I70" s="416"/>
      <c r="J70" s="152"/>
      <c r="K70" s="272"/>
    </row>
    <row r="71" spans="1:13" ht="15" customHeight="1">
      <c r="A71" s="148"/>
      <c r="B71" s="42"/>
      <c r="C71" s="413"/>
      <c r="D71" s="413"/>
      <c r="E71" s="150"/>
      <c r="F71" s="151"/>
      <c r="G71" s="403" t="s">
        <v>225</v>
      </c>
      <c r="H71" s="403" t="s">
        <v>235</v>
      </c>
      <c r="I71" s="403" t="s">
        <v>236</v>
      </c>
      <c r="J71" s="152"/>
    </row>
    <row r="72" spans="1:13" ht="17.25" customHeight="1">
      <c r="A72" s="148"/>
      <c r="B72" s="413" t="s">
        <v>50</v>
      </c>
      <c r="C72" s="413"/>
      <c r="D72" s="413"/>
      <c r="E72" s="150"/>
      <c r="F72" s="37" t="s">
        <v>126</v>
      </c>
      <c r="G72" s="26"/>
      <c r="H72" s="178" t="str">
        <f>IF($G72&lt;&gt;"",$G72,"")</f>
        <v/>
      </c>
      <c r="I72" s="178" t="str">
        <f>IF($G72&lt;&gt;"",$G72,"")</f>
        <v/>
      </c>
      <c r="J72" s="155" t="s">
        <v>72</v>
      </c>
    </row>
    <row r="73" spans="1:13" ht="17.25" customHeight="1">
      <c r="A73" s="148"/>
      <c r="B73" s="96" t="s">
        <v>51</v>
      </c>
      <c r="C73" s="413"/>
      <c r="D73" s="413"/>
      <c r="E73" s="156"/>
      <c r="F73" s="37" t="s">
        <v>127</v>
      </c>
      <c r="G73" s="24"/>
      <c r="H73" s="24"/>
      <c r="I73" s="24"/>
      <c r="J73" s="155" t="s">
        <v>75</v>
      </c>
      <c r="M73" s="71"/>
    </row>
    <row r="74" spans="1:13" ht="7.5" customHeight="1" thickBot="1">
      <c r="A74" s="324"/>
      <c r="B74" s="413"/>
      <c r="C74" s="157"/>
      <c r="D74" s="157"/>
      <c r="E74" s="156"/>
      <c r="F74" s="326"/>
      <c r="G74" s="158"/>
      <c r="H74" s="159"/>
      <c r="I74" s="413"/>
      <c r="J74" s="211"/>
    </row>
    <row r="75" spans="1:13" ht="14.25" customHeight="1" thickBot="1">
      <c r="A75" s="324"/>
      <c r="B75" s="413"/>
      <c r="C75" s="157"/>
      <c r="D75" s="157"/>
      <c r="E75" s="156"/>
      <c r="F75" s="326"/>
      <c r="G75" s="153" t="s">
        <v>176</v>
      </c>
      <c r="H75" s="340" t="str">
        <f>IF(COUNTBLANK(G73:I73)=0,SUM(G73:I73)/3,"")</f>
        <v/>
      </c>
      <c r="I75" s="327" t="s">
        <v>75</v>
      </c>
      <c r="J75" s="211"/>
    </row>
    <row r="76" spans="1:13" ht="7.5" customHeight="1" thickBot="1">
      <c r="A76" s="324"/>
      <c r="B76" s="413"/>
      <c r="C76" s="157"/>
      <c r="D76" s="157"/>
      <c r="E76" s="156"/>
      <c r="F76" s="326"/>
      <c r="G76" s="158"/>
      <c r="H76" s="159"/>
      <c r="I76" s="413"/>
      <c r="J76" s="211"/>
    </row>
    <row r="77" spans="1:13" ht="30" customHeight="1" thickBot="1">
      <c r="A77" s="148"/>
      <c r="B77" s="96" t="s">
        <v>120</v>
      </c>
      <c r="C77" s="157"/>
      <c r="D77" s="157"/>
      <c r="E77" s="137"/>
      <c r="F77" s="161"/>
      <c r="G77" s="97" t="s">
        <v>177</v>
      </c>
      <c r="H77" s="181" t="str">
        <f>IF(H75&lt;&gt;"",G72*60/H75,"")</f>
        <v/>
      </c>
      <c r="I77" s="170" t="s">
        <v>73</v>
      </c>
      <c r="J77" s="152"/>
    </row>
    <row r="78" spans="1:13" ht="15" customHeight="1">
      <c r="A78" s="148"/>
      <c r="B78" s="96"/>
      <c r="C78" s="157"/>
      <c r="D78" s="157"/>
      <c r="E78" s="137"/>
      <c r="F78" s="161"/>
      <c r="G78" s="97"/>
      <c r="H78" s="342"/>
      <c r="I78" s="171"/>
      <c r="J78" s="152"/>
    </row>
    <row r="79" spans="1:13" ht="15" customHeight="1">
      <c r="A79" s="148"/>
      <c r="B79" s="120"/>
      <c r="C79" s="160"/>
      <c r="D79" s="160"/>
      <c r="E79" s="137"/>
      <c r="F79" s="161"/>
      <c r="G79" s="144"/>
      <c r="H79" s="166"/>
      <c r="I79" s="96"/>
      <c r="J79" s="152"/>
    </row>
    <row r="80" spans="1:13" ht="15" customHeight="1">
      <c r="A80" s="148"/>
      <c r="B80" s="120"/>
      <c r="C80" s="144" t="s">
        <v>240</v>
      </c>
      <c r="D80" s="160"/>
      <c r="E80" s="137"/>
      <c r="F80" s="161"/>
      <c r="G80" s="164"/>
      <c r="H80" s="167"/>
      <c r="I80" s="96"/>
      <c r="J80" s="152"/>
    </row>
    <row r="81" spans="1:10" ht="15" customHeight="1">
      <c r="A81" s="148"/>
      <c r="C81" s="160"/>
      <c r="D81" s="160"/>
      <c r="E81" s="137"/>
      <c r="F81" s="42"/>
      <c r="G81" s="97" t="s">
        <v>204</v>
      </c>
      <c r="H81" s="25"/>
      <c r="I81" s="168" t="s">
        <v>64</v>
      </c>
      <c r="J81" s="123" t="s">
        <v>5</v>
      </c>
    </row>
    <row r="82" spans="1:10" ht="7.5" customHeight="1" thickBot="1">
      <c r="A82" s="148"/>
      <c r="B82" s="120"/>
      <c r="C82" s="160"/>
      <c r="D82" s="160"/>
      <c r="E82" s="137"/>
      <c r="F82" s="165"/>
      <c r="G82" s="164"/>
      <c r="H82" s="167"/>
      <c r="I82" s="96"/>
      <c r="J82" s="296"/>
    </row>
    <row r="83" spans="1:10" ht="22.5" customHeight="1" thickBot="1">
      <c r="A83" s="148"/>
      <c r="B83" s="120" t="s">
        <v>104</v>
      </c>
      <c r="C83" s="413"/>
      <c r="D83" s="144"/>
      <c r="E83" s="169"/>
      <c r="F83" s="169"/>
      <c r="G83" s="165" t="s">
        <v>172</v>
      </c>
      <c r="H83" s="344" t="str">
        <f>IF(H81&lt;&gt;"",H81/3,"")</f>
        <v/>
      </c>
      <c r="I83" s="168" t="s">
        <v>70</v>
      </c>
      <c r="J83" s="123" t="s">
        <v>5</v>
      </c>
    </row>
    <row r="84" spans="1:10" ht="3.75" customHeight="1">
      <c r="A84" s="148"/>
      <c r="B84" s="120"/>
      <c r="C84" s="413"/>
      <c r="D84" s="144"/>
      <c r="E84" s="169"/>
      <c r="F84" s="169"/>
      <c r="G84" s="165"/>
      <c r="H84" s="341"/>
      <c r="I84" s="182"/>
      <c r="J84" s="123"/>
    </row>
    <row r="85" spans="1:10" ht="14.25">
      <c r="A85" s="148"/>
      <c r="B85" s="165" t="s">
        <v>118</v>
      </c>
      <c r="C85" s="413"/>
      <c r="D85" s="144"/>
      <c r="E85" s="169"/>
      <c r="F85" s="169"/>
      <c r="G85" s="183"/>
      <c r="H85" s="184"/>
      <c r="I85" s="96"/>
      <c r="J85" s="152"/>
    </row>
    <row r="86" spans="1:10">
      <c r="A86" s="145"/>
      <c r="B86" s="120"/>
      <c r="C86" s="120" t="s">
        <v>53</v>
      </c>
      <c r="D86" s="120"/>
      <c r="E86" s="120"/>
      <c r="F86" s="120"/>
      <c r="G86" s="120"/>
      <c r="H86" s="120"/>
      <c r="I86" s="120"/>
      <c r="J86" s="119"/>
    </row>
    <row r="87" spans="1:10">
      <c r="A87" s="145"/>
      <c r="B87" s="120"/>
      <c r="C87" s="120"/>
      <c r="D87" s="120"/>
      <c r="E87" s="120"/>
      <c r="F87" s="120"/>
      <c r="G87" s="120"/>
      <c r="H87" s="120"/>
      <c r="I87" s="120"/>
      <c r="J87" s="119"/>
    </row>
    <row r="88" spans="1:10">
      <c r="A88" s="145"/>
      <c r="B88" s="120"/>
      <c r="C88" s="120"/>
      <c r="D88" s="120"/>
      <c r="E88" s="120"/>
      <c r="F88" s="120"/>
      <c r="G88" s="120"/>
      <c r="H88" s="120"/>
      <c r="I88" s="120"/>
      <c r="J88" s="119"/>
    </row>
    <row r="89" spans="1:10">
      <c r="A89" s="145"/>
      <c r="B89" s="120"/>
      <c r="C89" s="120"/>
      <c r="D89" s="120"/>
      <c r="E89" s="120"/>
      <c r="F89" s="120"/>
      <c r="G89" s="120"/>
      <c r="H89" s="120"/>
      <c r="I89" s="120"/>
      <c r="J89" s="119"/>
    </row>
    <row r="90" spans="1:10">
      <c r="A90" s="145"/>
      <c r="B90" s="120"/>
      <c r="C90" s="120"/>
      <c r="D90" s="120"/>
      <c r="E90" s="120"/>
      <c r="F90" s="120"/>
      <c r="G90" s="120"/>
      <c r="H90" s="120"/>
      <c r="I90" s="120"/>
      <c r="J90" s="119"/>
    </row>
    <row r="91" spans="1:10">
      <c r="A91" s="145"/>
      <c r="B91" s="120"/>
      <c r="C91" s="120"/>
      <c r="D91" s="120"/>
      <c r="E91" s="120"/>
      <c r="F91" s="120"/>
      <c r="G91" s="120"/>
      <c r="H91" s="120"/>
      <c r="I91" s="120"/>
      <c r="J91" s="119"/>
    </row>
    <row r="92" spans="1:10">
      <c r="A92" s="145"/>
      <c r="B92" s="120"/>
      <c r="C92" s="120"/>
      <c r="D92" s="120"/>
      <c r="E92" s="120"/>
      <c r="F92" s="120"/>
      <c r="G92" s="120"/>
      <c r="H92" s="120"/>
      <c r="I92" s="120"/>
      <c r="J92" s="119"/>
    </row>
    <row r="93" spans="1:10">
      <c r="A93" s="145"/>
      <c r="B93" s="120"/>
      <c r="C93" s="120"/>
      <c r="D93" s="120"/>
      <c r="E93" s="120"/>
      <c r="F93" s="120"/>
      <c r="G93" s="120"/>
      <c r="H93" s="120"/>
      <c r="I93" s="120"/>
      <c r="J93" s="119"/>
    </row>
    <row r="94" spans="1:10">
      <c r="A94" s="145"/>
      <c r="B94" s="120"/>
      <c r="C94" s="120"/>
      <c r="D94" s="120"/>
      <c r="E94" s="120"/>
      <c r="F94" s="120"/>
      <c r="G94" s="120"/>
      <c r="H94" s="120"/>
      <c r="I94" s="120"/>
      <c r="J94" s="119"/>
    </row>
    <row r="95" spans="1:10">
      <c r="A95" s="145"/>
      <c r="B95" s="120"/>
      <c r="C95" s="120"/>
      <c r="D95" s="120"/>
      <c r="E95" s="120"/>
      <c r="F95" s="120"/>
      <c r="G95" s="120"/>
      <c r="H95" s="120"/>
      <c r="I95" s="120"/>
      <c r="J95" s="119"/>
    </row>
    <row r="96" spans="1:10">
      <c r="A96" s="145"/>
      <c r="B96" s="120"/>
      <c r="C96" s="120"/>
      <c r="D96" s="120"/>
      <c r="E96" s="120"/>
      <c r="F96" s="120"/>
      <c r="G96" s="120"/>
      <c r="H96" s="120"/>
      <c r="I96" s="120"/>
      <c r="J96" s="119"/>
    </row>
    <row r="97" spans="1:10">
      <c r="A97" s="145"/>
      <c r="B97" s="120"/>
      <c r="C97" s="120"/>
      <c r="D97" s="120"/>
      <c r="E97" s="120"/>
      <c r="F97" s="120"/>
      <c r="G97" s="120"/>
      <c r="H97" s="120"/>
      <c r="I97" s="120"/>
      <c r="J97" s="119"/>
    </row>
    <row r="98" spans="1:10">
      <c r="A98" s="145"/>
      <c r="B98" s="120"/>
      <c r="C98" s="120"/>
      <c r="D98" s="120"/>
      <c r="E98" s="120"/>
      <c r="F98" s="120"/>
      <c r="G98" s="120"/>
      <c r="H98" s="120"/>
      <c r="I98" s="120"/>
      <c r="J98" s="119"/>
    </row>
    <row r="99" spans="1:10">
      <c r="A99" s="145"/>
      <c r="B99" s="120"/>
      <c r="C99" s="120"/>
      <c r="D99" s="120"/>
      <c r="E99" s="120"/>
      <c r="F99" s="120"/>
      <c r="G99" s="120"/>
      <c r="H99" s="120"/>
      <c r="I99" s="120"/>
      <c r="J99" s="119"/>
    </row>
    <row r="100" spans="1:10">
      <c r="A100" s="145"/>
      <c r="B100" s="120"/>
      <c r="C100" s="120"/>
      <c r="D100" s="120"/>
      <c r="E100" s="120"/>
      <c r="F100" s="120"/>
      <c r="G100" s="120"/>
      <c r="H100" s="120"/>
      <c r="I100" s="120"/>
      <c r="J100" s="119"/>
    </row>
    <row r="101" spans="1:10">
      <c r="A101" s="145"/>
      <c r="B101" s="120"/>
      <c r="C101" s="120"/>
      <c r="D101" s="120"/>
      <c r="E101" s="120"/>
      <c r="F101" s="120"/>
      <c r="G101" s="120"/>
      <c r="H101" s="120"/>
      <c r="I101" s="120"/>
      <c r="J101" s="119"/>
    </row>
    <row r="102" spans="1:10" ht="11.25" customHeight="1" thickBot="1">
      <c r="A102" s="172"/>
      <c r="B102" s="173"/>
      <c r="C102" s="173"/>
      <c r="D102" s="173"/>
      <c r="E102" s="173"/>
      <c r="F102" s="173"/>
      <c r="G102" s="173"/>
      <c r="H102" s="173"/>
      <c r="I102" s="173"/>
      <c r="J102" s="174"/>
    </row>
    <row r="103" spans="1:10" ht="9" customHeight="1"/>
  </sheetData>
  <sheetProtection password="89E8" sheet="1" objects="1" scenarios="1" selectLockedCells="1"/>
  <mergeCells count="16">
    <mergeCell ref="A2:J2"/>
    <mergeCell ref="A52:J52"/>
    <mergeCell ref="B58:I69"/>
    <mergeCell ref="B9:I19"/>
    <mergeCell ref="B3:H3"/>
    <mergeCell ref="I3:J3"/>
    <mergeCell ref="B4:E4"/>
    <mergeCell ref="G4:J4"/>
    <mergeCell ref="C55:D55"/>
    <mergeCell ref="C5:D5"/>
    <mergeCell ref="B53:H53"/>
    <mergeCell ref="I53:J53"/>
    <mergeCell ref="B54:E54"/>
    <mergeCell ref="G54:J54"/>
    <mergeCell ref="A5:B5"/>
    <mergeCell ref="A55:B55"/>
  </mergeCells>
  <phoneticPr fontId="3"/>
  <pageMargins left="0.78740157480314965" right="0.51181102362204722" top="0.78740157480314965" bottom="0.39370078740157483" header="0.19685039370078741" footer="0.19685039370078741"/>
  <pageSetup paperSize="9" orientation="portrait" r:id="rId1"/>
  <rowBreaks count="2" manualBreakCount="2">
    <brk id="50" max="16383" man="1"/>
    <brk id="10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view="pageBreakPreview" zoomScaleNormal="100" zoomScaleSheetLayoutView="100" zoomScalePageLayoutView="190" workbookViewId="0">
      <selection activeCell="D5" sqref="D5"/>
    </sheetView>
  </sheetViews>
  <sheetFormatPr defaultRowHeight="13.5"/>
  <cols>
    <col min="1" max="1" width="10.375" style="38" customWidth="1"/>
    <col min="2" max="2" width="3.125" style="38" customWidth="1"/>
    <col min="3" max="3" width="9.125" style="38" customWidth="1"/>
    <col min="4" max="4" width="11.25" style="38" customWidth="1"/>
    <col min="5" max="5" width="13.625" style="38" customWidth="1"/>
    <col min="6" max="6" width="11.625" style="38" customWidth="1"/>
    <col min="7" max="9" width="7.625" style="38" customWidth="1"/>
    <col min="10" max="10" width="6.875" style="38" customWidth="1"/>
    <col min="11" max="11" width="5.625" style="38" customWidth="1"/>
    <col min="12" max="16384" width="9" style="38"/>
  </cols>
  <sheetData>
    <row r="1" spans="1:11" ht="15" customHeight="1" thickBot="1"/>
    <row r="2" spans="1:11" s="56" customFormat="1" ht="19.5" customHeight="1" thickTop="1" thickBot="1">
      <c r="A2" s="455" t="str">
        <f>+表紙!A2</f>
        <v>業務用厨房熱機器等性能測定結果　【電気機器】</v>
      </c>
      <c r="B2" s="456"/>
      <c r="C2" s="456"/>
      <c r="D2" s="456"/>
      <c r="E2" s="456"/>
      <c r="F2" s="456"/>
      <c r="G2" s="456"/>
      <c r="H2" s="456"/>
      <c r="I2" s="456"/>
      <c r="J2" s="457"/>
      <c r="K2" s="120"/>
    </row>
    <row r="3" spans="1:11" s="56" customFormat="1" ht="28.5" customHeight="1" thickTop="1">
      <c r="A3" s="117" t="s">
        <v>274</v>
      </c>
      <c r="B3" s="574" t="s">
        <v>188</v>
      </c>
      <c r="C3" s="575"/>
      <c r="D3" s="575"/>
      <c r="E3" s="575"/>
      <c r="F3" s="575"/>
      <c r="G3" s="575"/>
      <c r="H3" s="575"/>
      <c r="I3" s="612" t="str">
        <f>IF(表紙!$E$11="選択してください","",表紙!$E$11)</f>
        <v/>
      </c>
      <c r="J3" s="613"/>
      <c r="K3" s="120"/>
    </row>
    <row r="4" spans="1:11" s="56" customFormat="1" ht="20.100000000000001" customHeight="1" thickBot="1">
      <c r="A4" s="43" t="s">
        <v>2</v>
      </c>
      <c r="B4" s="598" t="str">
        <f>IF(表紙!$B$6=0,"",表紙!$B$6)</f>
        <v/>
      </c>
      <c r="C4" s="578"/>
      <c r="D4" s="578"/>
      <c r="E4" s="599"/>
      <c r="F4" s="57" t="s">
        <v>3</v>
      </c>
      <c r="G4" s="581" t="str">
        <f>IF(表紙!$G$5=0,"",表紙!$G$5)</f>
        <v/>
      </c>
      <c r="H4" s="582"/>
      <c r="I4" s="582"/>
      <c r="J4" s="583"/>
      <c r="K4" s="120"/>
    </row>
    <row r="5" spans="1:11" s="56" customFormat="1" ht="14.25" customHeight="1">
      <c r="A5" s="58" t="s">
        <v>12</v>
      </c>
      <c r="B5" s="627" t="s">
        <v>30</v>
      </c>
      <c r="C5" s="628"/>
      <c r="D5" s="27"/>
      <c r="E5" s="490" t="s">
        <v>26</v>
      </c>
      <c r="F5" s="13"/>
      <c r="G5" s="594" t="s">
        <v>19</v>
      </c>
      <c r="H5" s="13"/>
      <c r="I5" s="596" t="s">
        <v>180</v>
      </c>
      <c r="J5" s="15"/>
      <c r="K5" s="120"/>
    </row>
    <row r="6" spans="1:11" s="56" customFormat="1" ht="14.25" customHeight="1" thickBot="1">
      <c r="A6" s="43" t="s">
        <v>13</v>
      </c>
      <c r="B6" s="629"/>
      <c r="C6" s="630"/>
      <c r="D6" s="28"/>
      <c r="E6" s="443"/>
      <c r="F6" s="14"/>
      <c r="G6" s="595"/>
      <c r="H6" s="14"/>
      <c r="I6" s="443"/>
      <c r="J6" s="16"/>
      <c r="K6" s="120"/>
    </row>
    <row r="7" spans="1:11" s="56" customFormat="1" ht="22.5" customHeight="1">
      <c r="A7" s="145"/>
      <c r="B7" s="188" t="s">
        <v>45</v>
      </c>
      <c r="C7" s="120"/>
      <c r="D7" s="120"/>
      <c r="E7" s="120"/>
      <c r="F7" s="120"/>
      <c r="G7" s="120"/>
      <c r="H7" s="120"/>
      <c r="I7" s="120"/>
      <c r="J7" s="119"/>
      <c r="K7" s="120"/>
    </row>
    <row r="8" spans="1:11" s="56" customFormat="1" ht="15" customHeight="1">
      <c r="A8" s="189"/>
      <c r="B8" s="190"/>
      <c r="C8" s="190"/>
      <c r="D8" s="191"/>
      <c r="E8" s="177"/>
      <c r="F8" s="192"/>
      <c r="G8" s="193"/>
      <c r="H8" s="412"/>
      <c r="I8" s="177"/>
      <c r="J8" s="119"/>
      <c r="K8" s="120"/>
    </row>
    <row r="9" spans="1:11" s="56" customFormat="1" ht="18.75" customHeight="1">
      <c r="A9" s="189"/>
      <c r="B9" s="190"/>
      <c r="C9" s="191"/>
      <c r="D9" s="191"/>
      <c r="E9" s="177"/>
      <c r="F9" s="194"/>
      <c r="G9" s="120"/>
      <c r="H9" s="404" t="s">
        <v>224</v>
      </c>
      <c r="I9" s="404" t="s">
        <v>225</v>
      </c>
      <c r="J9" s="119"/>
      <c r="K9" s="120"/>
    </row>
    <row r="10" spans="1:11" s="201" customFormat="1" ht="17.25" customHeight="1">
      <c r="A10" s="142"/>
      <c r="B10" s="196" t="s">
        <v>37</v>
      </c>
      <c r="C10" s="197" t="s">
        <v>106</v>
      </c>
      <c r="D10" s="196"/>
      <c r="E10" s="413"/>
      <c r="F10" s="165"/>
      <c r="G10" s="198" t="s">
        <v>130</v>
      </c>
      <c r="H10" s="199" t="str">
        <f>IF('3.立上り性能'!G27&lt;&gt;"",'3.立上り性能'!G27,"")</f>
        <v/>
      </c>
      <c r="I10" s="199" t="str">
        <f>IF('3.立上り性能'!H27&lt;&gt;"",'3.立上り性能'!H27,"")</f>
        <v/>
      </c>
      <c r="J10" s="200" t="s">
        <v>70</v>
      </c>
      <c r="K10" s="413"/>
    </row>
    <row r="11" spans="1:11" s="201" customFormat="1" ht="17.25" customHeight="1">
      <c r="A11" s="142"/>
      <c r="B11" s="196"/>
      <c r="C11" s="197" t="s">
        <v>86</v>
      </c>
      <c r="D11" s="196"/>
      <c r="E11" s="413"/>
      <c r="F11" s="413"/>
      <c r="G11" s="198" t="s">
        <v>131</v>
      </c>
      <c r="H11" s="202" t="str">
        <f>IF('3.立上り性能'!G18&lt;&gt;"",'3.立上り性能'!G18,"")</f>
        <v/>
      </c>
      <c r="I11" s="202" t="str">
        <f>IF('3.立上り性能'!H18&lt;&gt;"",'3.立上り性能'!H18,"")</f>
        <v/>
      </c>
      <c r="J11" s="200" t="s">
        <v>61</v>
      </c>
      <c r="K11" s="413"/>
    </row>
    <row r="12" spans="1:11" s="201" customFormat="1" ht="3" customHeight="1" thickBot="1">
      <c r="A12" s="142"/>
      <c r="B12" s="196"/>
      <c r="C12" s="413"/>
      <c r="D12" s="196"/>
      <c r="E12" s="413"/>
      <c r="F12" s="413"/>
      <c r="G12" s="198"/>
      <c r="H12" s="203"/>
      <c r="I12" s="203"/>
      <c r="J12" s="200"/>
      <c r="K12" s="413"/>
    </row>
    <row r="13" spans="1:11" s="201" customFormat="1" ht="17.25" customHeight="1" thickBot="1">
      <c r="A13" s="142"/>
      <c r="B13" s="196"/>
      <c r="C13" s="96" t="s">
        <v>243</v>
      </c>
      <c r="D13" s="196"/>
      <c r="E13" s="413"/>
      <c r="F13" s="413"/>
      <c r="G13" s="198" t="s">
        <v>244</v>
      </c>
      <c r="H13" s="204" t="str">
        <f>IF(COUNTBLANK(H10:H11)=0,H10*(180-25)/(180-H11),"")</f>
        <v/>
      </c>
      <c r="I13" s="205" t="str">
        <f>IF(COUNTBLANK(I10:I11)=0,I10*(180-25)/(180-I11),"")</f>
        <v/>
      </c>
      <c r="J13" s="200" t="s">
        <v>70</v>
      </c>
      <c r="K13" s="413"/>
    </row>
    <row r="14" spans="1:11" s="201" customFormat="1" ht="3" customHeight="1" thickBot="1">
      <c r="A14" s="142"/>
      <c r="B14" s="196"/>
      <c r="C14" s="206"/>
      <c r="D14" s="196"/>
      <c r="E14" s="413"/>
      <c r="F14" s="413"/>
      <c r="G14" s="198"/>
      <c r="H14" s="203"/>
      <c r="I14" s="203"/>
      <c r="J14" s="200"/>
      <c r="K14" s="413"/>
    </row>
    <row r="15" spans="1:11" s="201" customFormat="1" ht="30" customHeight="1" thickBot="1">
      <c r="A15" s="142"/>
      <c r="B15" s="196"/>
      <c r="C15" s="206"/>
      <c r="D15" s="196"/>
      <c r="E15" s="413"/>
      <c r="F15" s="413"/>
      <c r="G15" s="198"/>
      <c r="H15" s="165" t="s">
        <v>245</v>
      </c>
      <c r="I15" s="207" t="str">
        <f>IF(COUNTBLANK(H13:I13)=0,(H13+I13)/2,"")</f>
        <v/>
      </c>
      <c r="J15" s="200" t="s">
        <v>70</v>
      </c>
      <c r="K15" s="413"/>
    </row>
    <row r="16" spans="1:11" s="56" customFormat="1" ht="3.75" customHeight="1" thickBot="1">
      <c r="A16" s="145"/>
      <c r="B16" s="196"/>
      <c r="C16" s="196"/>
      <c r="D16" s="196"/>
      <c r="E16" s="120"/>
      <c r="F16" s="120"/>
      <c r="G16" s="208"/>
      <c r="H16" s="203"/>
      <c r="I16" s="67"/>
      <c r="J16" s="209"/>
      <c r="K16" s="120"/>
    </row>
    <row r="17" spans="1:21" s="56" customFormat="1" ht="15" customHeight="1" thickBot="1">
      <c r="A17" s="189"/>
      <c r="B17" s="190"/>
      <c r="C17" s="190"/>
      <c r="D17" s="190"/>
      <c r="E17" s="177"/>
      <c r="F17" s="210"/>
      <c r="G17" s="120"/>
      <c r="H17" s="165" t="s">
        <v>49</v>
      </c>
      <c r="I17" s="103" t="str">
        <f>IF(I15&lt;&gt;"",ABS(H13-I13)/I15,"")</f>
        <v/>
      </c>
      <c r="J17" s="211"/>
      <c r="K17" s="120"/>
      <c r="L17" s="212"/>
    </row>
    <row r="18" spans="1:21" s="56" customFormat="1" ht="22.5" customHeight="1">
      <c r="A18" s="145"/>
      <c r="B18" s="143" t="s">
        <v>46</v>
      </c>
      <c r="C18" s="413"/>
      <c r="D18" s="120"/>
      <c r="E18" s="120"/>
      <c r="F18" s="120"/>
      <c r="G18" s="120"/>
      <c r="H18" s="120"/>
      <c r="I18" s="413"/>
      <c r="J18" s="119"/>
      <c r="K18" s="120"/>
    </row>
    <row r="19" spans="1:21" s="56" customFormat="1" ht="15" customHeight="1">
      <c r="A19" s="145"/>
      <c r="B19" s="120"/>
      <c r="C19" s="626" t="s">
        <v>160</v>
      </c>
      <c r="D19" s="626"/>
      <c r="E19" s="626"/>
      <c r="F19" s="626"/>
      <c r="G19" s="626"/>
      <c r="H19" s="626"/>
      <c r="I19" s="626"/>
      <c r="J19" s="119"/>
      <c r="K19" s="120"/>
    </row>
    <row r="20" spans="1:21" s="56" customFormat="1" ht="15" customHeight="1">
      <c r="A20" s="213"/>
      <c r="B20" s="120"/>
      <c r="C20" s="413"/>
      <c r="D20" s="96"/>
      <c r="E20" s="165"/>
      <c r="F20" s="165"/>
      <c r="G20" s="413"/>
      <c r="H20" s="214"/>
      <c r="I20" s="215"/>
      <c r="J20" s="119"/>
      <c r="K20" s="120"/>
      <c r="M20" s="413"/>
      <c r="N20" s="216"/>
      <c r="O20" s="165"/>
      <c r="P20" s="144"/>
      <c r="Q20" s="144"/>
      <c r="R20" s="144"/>
      <c r="S20" s="144"/>
      <c r="T20" s="144"/>
      <c r="U20" s="144"/>
    </row>
    <row r="21" spans="1:21" s="56" customFormat="1" ht="19.5" customHeight="1">
      <c r="A21" s="213"/>
      <c r="B21" s="120"/>
      <c r="C21" s="413"/>
      <c r="D21" s="96"/>
      <c r="E21" s="165"/>
      <c r="F21" s="625" t="s">
        <v>40</v>
      </c>
      <c r="G21" s="625"/>
      <c r="H21" s="625" t="s">
        <v>41</v>
      </c>
      <c r="I21" s="625"/>
      <c r="J21" s="217"/>
      <c r="K21" s="120"/>
      <c r="M21" s="413"/>
      <c r="N21" s="413"/>
      <c r="O21" s="411"/>
      <c r="P21" s="411"/>
      <c r="Q21" s="411"/>
      <c r="R21" s="411"/>
      <c r="S21" s="411"/>
      <c r="T21" s="411"/>
      <c r="U21" s="411"/>
    </row>
    <row r="22" spans="1:21" s="56" customFormat="1" ht="17.25" customHeight="1">
      <c r="A22" s="145"/>
      <c r="B22" s="120"/>
      <c r="C22" s="218" t="s">
        <v>122</v>
      </c>
      <c r="D22" s="214"/>
      <c r="E22" s="214"/>
      <c r="F22" s="198" t="s">
        <v>132</v>
      </c>
      <c r="G22" s="219" t="str">
        <f>IF('4．調理能力'!H32&lt;&gt;"",'4．調理能力'!H32,"")</f>
        <v/>
      </c>
      <c r="H22" s="198" t="s">
        <v>132</v>
      </c>
      <c r="I22" s="219" t="str">
        <f>IF('4．調理能力'!H83&lt;&gt;"",'4．調理能力'!H83,"")</f>
        <v/>
      </c>
      <c r="J22" s="200" t="s">
        <v>70</v>
      </c>
      <c r="K22" s="120"/>
      <c r="M22" s="413"/>
      <c r="N22" s="413"/>
      <c r="O22" s="413"/>
      <c r="P22" s="413"/>
      <c r="Q22" s="413"/>
      <c r="R22" s="165"/>
      <c r="S22" s="220"/>
      <c r="T22" s="156"/>
      <c r="U22" s="215"/>
    </row>
    <row r="23" spans="1:21" s="56" customFormat="1" ht="17.25" customHeight="1">
      <c r="A23" s="145"/>
      <c r="B23" s="120"/>
      <c r="C23" s="218" t="s">
        <v>123</v>
      </c>
      <c r="D23" s="214"/>
      <c r="E23" s="214"/>
      <c r="F23" s="198" t="s">
        <v>133</v>
      </c>
      <c r="G23" s="202" t="str">
        <f>+'4．調理能力'!H25</f>
        <v/>
      </c>
      <c r="H23" s="198" t="s">
        <v>133</v>
      </c>
      <c r="I23" s="202" t="str">
        <f>+'4．調理能力'!H75</f>
        <v/>
      </c>
      <c r="J23" s="200" t="s">
        <v>75</v>
      </c>
      <c r="K23" s="120"/>
      <c r="M23" s="413"/>
      <c r="N23" s="175"/>
      <c r="O23" s="175"/>
      <c r="P23" s="175"/>
      <c r="Q23" s="175"/>
      <c r="R23" s="165"/>
      <c r="S23" s="221"/>
      <c r="T23" s="156"/>
      <c r="U23" s="222"/>
    </row>
    <row r="24" spans="1:21" s="56" customFormat="1" ht="3.75" customHeight="1" thickBot="1">
      <c r="A24" s="145"/>
      <c r="B24" s="120"/>
      <c r="C24" s="413"/>
      <c r="D24" s="96"/>
      <c r="E24" s="96"/>
      <c r="F24" s="208"/>
      <c r="G24" s="203"/>
      <c r="H24" s="208"/>
      <c r="I24" s="203"/>
      <c r="J24" s="200"/>
      <c r="K24" s="120"/>
      <c r="M24" s="413"/>
      <c r="N24" s="175"/>
      <c r="O24" s="175"/>
      <c r="P24" s="175"/>
      <c r="Q24" s="175"/>
      <c r="R24" s="165"/>
      <c r="S24" s="221"/>
      <c r="T24" s="156"/>
      <c r="U24" s="222"/>
    </row>
    <row r="25" spans="1:21" s="56" customFormat="1" ht="30" customHeight="1" thickBot="1">
      <c r="A25" s="145"/>
      <c r="B25" s="120"/>
      <c r="C25" s="413" t="s">
        <v>246</v>
      </c>
      <c r="D25" s="413"/>
      <c r="E25" s="413"/>
      <c r="F25" s="208" t="s">
        <v>247</v>
      </c>
      <c r="G25" s="223" t="str">
        <f>IF(COUNTBLANK(G22:G23)=0,G22*60/G23,"")</f>
        <v/>
      </c>
      <c r="H25" s="208" t="s">
        <v>247</v>
      </c>
      <c r="I25" s="223" t="str">
        <f>IF(COUNTBLANK(I22:I23)=0,I22*60/I23,"")</f>
        <v/>
      </c>
      <c r="J25" s="200" t="s">
        <v>76</v>
      </c>
      <c r="K25" s="120"/>
      <c r="M25" s="413"/>
      <c r="N25" s="175"/>
      <c r="O25" s="175"/>
      <c r="P25" s="175"/>
      <c r="Q25" s="175"/>
      <c r="R25" s="165"/>
      <c r="S25" s="221"/>
      <c r="T25" s="156"/>
      <c r="U25" s="222"/>
    </row>
    <row r="26" spans="1:21" s="120" customFormat="1" ht="22.5" customHeight="1">
      <c r="A26" s="145"/>
      <c r="B26" s="188" t="s">
        <v>47</v>
      </c>
      <c r="G26" s="165"/>
      <c r="H26" s="224"/>
      <c r="I26" s="96"/>
      <c r="J26" s="225"/>
      <c r="K26" s="261"/>
      <c r="L26" s="261"/>
      <c r="M26" s="156"/>
      <c r="N26" s="260"/>
      <c r="O26" s="260"/>
      <c r="P26" s="260"/>
      <c r="Q26" s="260"/>
      <c r="R26" s="210"/>
      <c r="S26" s="221"/>
      <c r="T26" s="156"/>
      <c r="U26" s="226"/>
    </row>
    <row r="27" spans="1:21" s="120" customFormat="1" ht="15" customHeight="1">
      <c r="A27" s="189"/>
      <c r="B27" s="414" t="s">
        <v>241</v>
      </c>
      <c r="C27" s="228"/>
      <c r="D27" s="228"/>
      <c r="E27" s="222"/>
      <c r="G27" s="210"/>
      <c r="H27" s="404" t="s">
        <v>224</v>
      </c>
      <c r="I27" s="404" t="s">
        <v>225</v>
      </c>
      <c r="J27" s="229"/>
      <c r="K27" s="261"/>
      <c r="L27" s="261"/>
      <c r="M27" s="256"/>
      <c r="N27" s="256"/>
      <c r="O27" s="256"/>
      <c r="P27" s="256"/>
      <c r="Q27" s="256"/>
      <c r="R27" s="165"/>
      <c r="S27" s="221"/>
      <c r="T27" s="156"/>
      <c r="U27" s="226"/>
    </row>
    <row r="28" spans="1:21" s="120" customFormat="1" ht="18" customHeight="1">
      <c r="A28" s="189"/>
      <c r="C28" s="413" t="s">
        <v>107</v>
      </c>
      <c r="D28" s="413"/>
      <c r="E28" s="413"/>
      <c r="F28" s="413"/>
      <c r="G28" s="230" t="s">
        <v>134</v>
      </c>
      <c r="H28" s="29"/>
      <c r="I28" s="29"/>
      <c r="J28" s="200" t="s">
        <v>64</v>
      </c>
      <c r="K28" s="261"/>
      <c r="L28" s="376"/>
      <c r="M28" s="376"/>
      <c r="N28" s="256"/>
      <c r="O28" s="376"/>
      <c r="P28" s="376"/>
      <c r="Q28" s="256"/>
      <c r="R28" s="165"/>
      <c r="S28" s="221"/>
      <c r="T28" s="156"/>
      <c r="U28" s="226"/>
    </row>
    <row r="29" spans="1:21" s="120" customFormat="1" ht="18" customHeight="1">
      <c r="A29" s="189"/>
      <c r="C29" s="413" t="s">
        <v>48</v>
      </c>
      <c r="D29" s="413"/>
      <c r="E29" s="413"/>
      <c r="F29" s="413"/>
      <c r="G29" s="198" t="s">
        <v>136</v>
      </c>
      <c r="H29" s="30"/>
      <c r="I29" s="30"/>
      <c r="J29" s="200" t="s">
        <v>77</v>
      </c>
      <c r="K29" s="261"/>
      <c r="L29" s="377"/>
      <c r="M29" s="377"/>
      <c r="N29" s="256"/>
      <c r="O29" s="377"/>
      <c r="P29" s="377"/>
      <c r="Q29" s="256"/>
      <c r="R29" s="165"/>
      <c r="S29" s="221"/>
      <c r="T29" s="156"/>
      <c r="U29" s="226"/>
    </row>
    <row r="30" spans="1:21" s="120" customFormat="1" ht="18" customHeight="1">
      <c r="A30" s="189"/>
      <c r="C30" s="413" t="s">
        <v>161</v>
      </c>
      <c r="D30" s="413"/>
      <c r="E30" s="413"/>
      <c r="F30" s="413"/>
      <c r="G30" s="198" t="s">
        <v>138</v>
      </c>
      <c r="H30" s="31"/>
      <c r="I30" s="31"/>
      <c r="J30" s="200" t="s">
        <v>61</v>
      </c>
      <c r="K30" s="261"/>
      <c r="L30" s="378"/>
      <c r="M30" s="378"/>
      <c r="N30" s="256"/>
      <c r="O30" s="378"/>
      <c r="P30" s="378"/>
      <c r="Q30" s="256"/>
      <c r="R30" s="165"/>
      <c r="S30" s="221"/>
      <c r="T30" s="156"/>
      <c r="U30" s="226"/>
    </row>
    <row r="31" spans="1:21" s="120" customFormat="1" ht="18" customHeight="1">
      <c r="A31" s="189"/>
      <c r="C31" s="413" t="s">
        <v>163</v>
      </c>
      <c r="D31" s="413"/>
      <c r="E31" s="413"/>
      <c r="F31" s="96"/>
      <c r="G31" s="198" t="s">
        <v>140</v>
      </c>
      <c r="H31" s="31"/>
      <c r="I31" s="31"/>
      <c r="J31" s="200" t="s">
        <v>61</v>
      </c>
      <c r="K31" s="261"/>
      <c r="L31" s="378"/>
      <c r="M31" s="378"/>
      <c r="N31" s="256"/>
      <c r="O31" s="378"/>
      <c r="P31" s="378"/>
      <c r="Q31" s="256"/>
      <c r="R31" s="165"/>
      <c r="S31" s="221"/>
      <c r="T31" s="156"/>
      <c r="U31" s="226"/>
    </row>
    <row r="32" spans="1:21" s="120" customFormat="1" ht="7.5" customHeight="1">
      <c r="A32" s="189"/>
      <c r="C32" s="413"/>
      <c r="D32" s="413"/>
      <c r="E32" s="413"/>
      <c r="F32" s="96"/>
      <c r="G32" s="356"/>
      <c r="H32" s="357"/>
      <c r="I32" s="357"/>
      <c r="J32" s="267"/>
      <c r="K32" s="261"/>
      <c r="L32" s="378"/>
      <c r="M32" s="378"/>
      <c r="N32" s="256"/>
      <c r="O32" s="378"/>
      <c r="P32" s="378"/>
      <c r="Q32" s="256"/>
      <c r="R32" s="165"/>
      <c r="S32" s="221"/>
      <c r="T32" s="156"/>
      <c r="U32" s="226"/>
    </row>
    <row r="33" spans="1:21" s="120" customFormat="1" ht="18" customHeight="1">
      <c r="A33" s="189"/>
      <c r="B33" s="366" t="s">
        <v>242</v>
      </c>
      <c r="C33" s="413"/>
      <c r="D33" s="413"/>
      <c r="E33" s="413"/>
      <c r="F33" s="96"/>
      <c r="G33" s="356"/>
      <c r="H33" s="404" t="s">
        <v>224</v>
      </c>
      <c r="I33" s="404" t="s">
        <v>225</v>
      </c>
      <c r="J33" s="267"/>
      <c r="K33" s="261"/>
      <c r="L33" s="378"/>
      <c r="M33" s="378"/>
      <c r="N33" s="256"/>
      <c r="O33" s="378"/>
      <c r="P33" s="378"/>
      <c r="Q33" s="256"/>
      <c r="R33" s="165"/>
      <c r="S33" s="221"/>
      <c r="T33" s="156"/>
      <c r="U33" s="226"/>
    </row>
    <row r="34" spans="1:21" s="120" customFormat="1" ht="18" customHeight="1">
      <c r="A34" s="189"/>
      <c r="C34" s="413" t="s">
        <v>108</v>
      </c>
      <c r="D34" s="413"/>
      <c r="E34" s="413"/>
      <c r="F34" s="413"/>
      <c r="G34" s="198" t="s">
        <v>135</v>
      </c>
      <c r="H34" s="29"/>
      <c r="I34" s="29"/>
      <c r="J34" s="200" t="s">
        <v>64</v>
      </c>
      <c r="K34" s="261"/>
      <c r="L34" s="376"/>
      <c r="M34" s="376"/>
      <c r="N34" s="256"/>
      <c r="O34" s="376"/>
      <c r="P34" s="376"/>
      <c r="Q34" s="256"/>
      <c r="R34" s="165"/>
      <c r="S34" s="221"/>
      <c r="T34" s="156"/>
      <c r="U34" s="226"/>
    </row>
    <row r="35" spans="1:21" s="120" customFormat="1" ht="18" customHeight="1">
      <c r="A35" s="189"/>
      <c r="C35" s="179" t="s">
        <v>109</v>
      </c>
      <c r="D35" s="179"/>
      <c r="E35" s="179"/>
      <c r="F35" s="179"/>
      <c r="G35" s="198" t="s">
        <v>137</v>
      </c>
      <c r="H35" s="30"/>
      <c r="I35" s="30"/>
      <c r="J35" s="200" t="s">
        <v>62</v>
      </c>
      <c r="K35" s="261"/>
      <c r="L35" s="377"/>
      <c r="M35" s="377"/>
      <c r="N35" s="256"/>
      <c r="O35" s="377"/>
      <c r="P35" s="377"/>
      <c r="Q35" s="256"/>
      <c r="R35" s="165"/>
      <c r="S35" s="221"/>
      <c r="T35" s="156"/>
      <c r="U35" s="226"/>
    </row>
    <row r="36" spans="1:21" s="120" customFormat="1" ht="18" customHeight="1">
      <c r="A36" s="189"/>
      <c r="C36" s="179" t="s">
        <v>162</v>
      </c>
      <c r="D36" s="231"/>
      <c r="E36" s="231"/>
      <c r="F36" s="231"/>
      <c r="G36" s="198" t="s">
        <v>139</v>
      </c>
      <c r="H36" s="31"/>
      <c r="I36" s="31"/>
      <c r="J36" s="200" t="s">
        <v>61</v>
      </c>
      <c r="K36" s="261"/>
      <c r="L36" s="378"/>
      <c r="M36" s="378"/>
      <c r="N36" s="256"/>
      <c r="O36" s="378"/>
      <c r="P36" s="378"/>
      <c r="Q36" s="256"/>
      <c r="R36" s="165"/>
      <c r="S36" s="221"/>
      <c r="T36" s="156"/>
      <c r="U36" s="226"/>
    </row>
    <row r="37" spans="1:21" s="120" customFormat="1" ht="18" customHeight="1">
      <c r="A37" s="189"/>
      <c r="C37" s="413" t="s">
        <v>164</v>
      </c>
      <c r="D37" s="413"/>
      <c r="E37" s="413"/>
      <c r="F37" s="96"/>
      <c r="G37" s="198" t="s">
        <v>141</v>
      </c>
      <c r="H37" s="31"/>
      <c r="I37" s="31"/>
      <c r="J37" s="200" t="s">
        <v>61</v>
      </c>
      <c r="K37" s="261"/>
      <c r="L37" s="378"/>
      <c r="M37" s="378"/>
      <c r="N37" s="256"/>
      <c r="O37" s="378"/>
      <c r="P37" s="378"/>
      <c r="Q37" s="256"/>
      <c r="R37" s="165"/>
      <c r="S37" s="221"/>
      <c r="T37" s="156"/>
      <c r="U37" s="226"/>
    </row>
    <row r="38" spans="1:21" s="120" customFormat="1" ht="13.5" customHeight="1" thickBot="1">
      <c r="A38" s="189"/>
      <c r="B38" s="228"/>
      <c r="C38" s="228"/>
      <c r="D38" s="228"/>
      <c r="E38" s="222"/>
      <c r="G38" s="165"/>
      <c r="H38" s="232"/>
      <c r="I38" s="232"/>
      <c r="J38" s="233"/>
      <c r="K38" s="261"/>
      <c r="L38" s="261"/>
      <c r="M38" s="256"/>
      <c r="N38" s="256"/>
      <c r="O38" s="256"/>
      <c r="P38" s="256"/>
      <c r="Q38" s="256"/>
      <c r="R38" s="165"/>
      <c r="S38" s="221"/>
      <c r="T38" s="156"/>
      <c r="U38" s="226"/>
    </row>
    <row r="39" spans="1:21" s="120" customFormat="1" ht="16.5" customHeight="1" thickBot="1">
      <c r="A39" s="234"/>
      <c r="B39" s="96" t="s">
        <v>250</v>
      </c>
      <c r="D39" s="235"/>
      <c r="E39" s="235"/>
      <c r="G39" s="198" t="s">
        <v>248</v>
      </c>
      <c r="H39" s="236" t="str">
        <f>IF(COUNT(H28:H31,H34:H37)=8,H28*(60/H29)*(155-H36+H37)/(H30-H31-H36+H37)+H34*(60/H35)*(H30-H31-155)/(H30-H31-H36+H37),"")</f>
        <v/>
      </c>
      <c r="I39" s="358" t="str">
        <f>IF(COUNT(I28:I31,I34:I37)=8,I28*(60/I29)*(155-I36+I37)/(I30-I31-I36+I37)+I34*(60/I35)*(I30-I31-155)/(I30-I31-I36+I37),"")</f>
        <v/>
      </c>
      <c r="J39" s="200" t="s">
        <v>76</v>
      </c>
      <c r="K39" s="261"/>
      <c r="L39" s="261"/>
      <c r="M39" s="256"/>
      <c r="N39" s="256"/>
      <c r="O39" s="256"/>
      <c r="P39" s="256"/>
      <c r="Q39" s="256"/>
      <c r="R39" s="165"/>
      <c r="S39" s="221"/>
      <c r="T39" s="156"/>
      <c r="U39" s="226"/>
    </row>
    <row r="40" spans="1:21" s="120" customFormat="1" ht="4.5" customHeight="1" thickBot="1">
      <c r="A40" s="189"/>
      <c r="B40" s="237"/>
      <c r="C40" s="237"/>
      <c r="D40" s="237"/>
      <c r="E40" s="237"/>
      <c r="G40" s="198"/>
      <c r="H40" s="238"/>
      <c r="I40" s="238"/>
      <c r="J40" s="200"/>
      <c r="K40" s="261"/>
      <c r="L40" s="261"/>
      <c r="M40" s="256"/>
      <c r="N40" s="256"/>
      <c r="O40" s="256"/>
      <c r="P40" s="256"/>
      <c r="Q40" s="256"/>
      <c r="R40" s="165"/>
      <c r="S40" s="221"/>
      <c r="T40" s="156"/>
      <c r="U40" s="226"/>
    </row>
    <row r="41" spans="1:21" s="120" customFormat="1" ht="30" customHeight="1" thickBot="1">
      <c r="A41" s="189"/>
      <c r="B41" s="237"/>
      <c r="C41" s="237"/>
      <c r="D41" s="237"/>
      <c r="E41" s="237"/>
      <c r="G41" s="623" t="s">
        <v>249</v>
      </c>
      <c r="H41" s="624"/>
      <c r="I41" s="207" t="str">
        <f>IF(COUNTBLANK(H39:I39)=0,(H39+I39)/2,"")</f>
        <v/>
      </c>
      <c r="J41" s="200" t="s">
        <v>76</v>
      </c>
      <c r="K41" s="261"/>
      <c r="L41" s="261"/>
      <c r="M41" s="256"/>
      <c r="N41" s="256"/>
      <c r="O41" s="256"/>
      <c r="P41" s="256"/>
      <c r="Q41" s="256"/>
      <c r="R41" s="165"/>
      <c r="S41" s="221"/>
      <c r="T41" s="156"/>
      <c r="U41" s="226"/>
    </row>
    <row r="42" spans="1:21" s="120" customFormat="1" ht="3.75" customHeight="1" thickBot="1">
      <c r="A42" s="189"/>
      <c r="B42" s="237"/>
      <c r="C42" s="237"/>
      <c r="D42" s="237"/>
      <c r="E42" s="237"/>
      <c r="G42" s="417"/>
      <c r="H42" s="417"/>
      <c r="I42" s="67"/>
      <c r="J42" s="200"/>
      <c r="K42" s="261"/>
      <c r="L42" s="261"/>
      <c r="M42" s="256"/>
      <c r="N42" s="256"/>
      <c r="O42" s="256"/>
      <c r="P42" s="256"/>
      <c r="Q42" s="256"/>
      <c r="R42" s="165"/>
      <c r="S42" s="221"/>
      <c r="T42" s="156"/>
      <c r="U42" s="226"/>
    </row>
    <row r="43" spans="1:21" s="120" customFormat="1" ht="15" customHeight="1" thickBot="1">
      <c r="A43" s="189"/>
      <c r="B43" s="237"/>
      <c r="C43" s="237"/>
      <c r="D43" s="237"/>
      <c r="E43" s="237"/>
      <c r="G43" s="417"/>
      <c r="H43" s="417" t="s">
        <v>49</v>
      </c>
      <c r="I43" s="83" t="str">
        <f>IF(I41&lt;&gt;"",ABS(H39-I39)/I41,"")</f>
        <v/>
      </c>
      <c r="J43" s="200"/>
      <c r="K43" s="261"/>
      <c r="L43" s="261"/>
      <c r="M43" s="256"/>
      <c r="N43" s="256"/>
      <c r="O43" s="256"/>
      <c r="P43" s="256"/>
      <c r="Q43" s="256"/>
      <c r="R43" s="165"/>
      <c r="S43" s="221"/>
      <c r="T43" s="156"/>
      <c r="U43" s="226"/>
    </row>
    <row r="44" spans="1:21" s="120" customFormat="1" ht="13.5" customHeight="1" thickBot="1">
      <c r="A44" s="189"/>
      <c r="B44" s="237"/>
      <c r="C44" s="237"/>
      <c r="D44" s="237"/>
      <c r="E44" s="237"/>
      <c r="G44" s="198"/>
      <c r="H44" s="238"/>
      <c r="I44" s="238"/>
      <c r="J44" s="200"/>
      <c r="K44" s="261"/>
      <c r="L44" s="261"/>
      <c r="M44" s="256"/>
      <c r="N44" s="256"/>
      <c r="O44" s="256"/>
      <c r="P44" s="256"/>
      <c r="Q44" s="256"/>
      <c r="R44" s="165"/>
      <c r="S44" s="221"/>
      <c r="T44" s="156"/>
      <c r="U44" s="226"/>
    </row>
    <row r="45" spans="1:21" s="120" customFormat="1" ht="16.5" customHeight="1" thickBot="1">
      <c r="A45" s="189"/>
      <c r="B45" s="218" t="s">
        <v>251</v>
      </c>
      <c r="D45" s="151"/>
      <c r="E45" s="151"/>
      <c r="G45" s="198" t="s">
        <v>252</v>
      </c>
      <c r="H45" s="205" t="str">
        <f>IF(COUNT(H28:H31,H34:H37)=8,H28*(60/H29)*(135-H36+H37)/(H30-H31-H36+H37)+H34*(60/H35)*(H30-H31-135)/(H30-H31-H36+H37),"")</f>
        <v/>
      </c>
      <c r="I45" s="205" t="str">
        <f>IF(COUNT(I28:I31,I34:I37)=8,I28*(60/I29)*(135-I36+I37)/(I30-I31-I36+I37)+I34*(60/I35)*(I30-I31-135)/(I30-I31-I36+I37),"")</f>
        <v/>
      </c>
      <c r="J45" s="200" t="s">
        <v>76</v>
      </c>
      <c r="M45" s="96"/>
      <c r="N45" s="96"/>
      <c r="O45" s="96"/>
      <c r="P45" s="96"/>
      <c r="Q45" s="96"/>
      <c r="R45" s="165"/>
      <c r="S45" s="221"/>
      <c r="T45" s="156"/>
      <c r="U45" s="226"/>
    </row>
    <row r="46" spans="1:21" s="120" customFormat="1" ht="3.75" customHeight="1" thickBot="1">
      <c r="A46" s="189"/>
      <c r="B46" s="228"/>
      <c r="C46" s="228"/>
      <c r="D46" s="228"/>
      <c r="E46" s="222"/>
      <c r="G46" s="210"/>
      <c r="H46" s="195"/>
      <c r="I46" s="195"/>
      <c r="J46" s="233"/>
      <c r="M46" s="96"/>
      <c r="N46" s="96"/>
      <c r="O46" s="96"/>
      <c r="P46" s="96"/>
      <c r="Q46" s="96"/>
      <c r="R46" s="165"/>
      <c r="S46" s="221"/>
      <c r="T46" s="156"/>
      <c r="U46" s="226"/>
    </row>
    <row r="47" spans="1:21" s="120" customFormat="1" ht="30" customHeight="1" thickBot="1">
      <c r="A47" s="189"/>
      <c r="B47" s="228"/>
      <c r="C47" s="228"/>
      <c r="D47" s="228"/>
      <c r="E47" s="222"/>
      <c r="G47" s="623" t="s">
        <v>253</v>
      </c>
      <c r="H47" s="624"/>
      <c r="I47" s="207" t="str">
        <f>IF(COUNTBLANK(H45:I45)=0,(H45+I45)/2,"")</f>
        <v/>
      </c>
      <c r="J47" s="200" t="s">
        <v>76</v>
      </c>
      <c r="M47" s="96"/>
      <c r="N47" s="96"/>
      <c r="O47" s="96"/>
      <c r="P47" s="96"/>
      <c r="Q47" s="96"/>
      <c r="R47" s="165"/>
      <c r="S47" s="221"/>
      <c r="T47" s="156"/>
      <c r="U47" s="226"/>
    </row>
    <row r="48" spans="1:21" s="120" customFormat="1" ht="3.75" customHeight="1" thickBot="1">
      <c r="A48" s="189"/>
      <c r="B48" s="228"/>
      <c r="C48" s="228"/>
      <c r="D48" s="228"/>
      <c r="E48" s="222"/>
      <c r="G48" s="417"/>
      <c r="H48" s="417"/>
      <c r="I48" s="67"/>
      <c r="J48" s="239"/>
      <c r="M48" s="96"/>
      <c r="N48" s="96"/>
      <c r="O48" s="96"/>
      <c r="P48" s="96"/>
      <c r="Q48" s="96"/>
      <c r="R48" s="165"/>
      <c r="S48" s="221"/>
      <c r="T48" s="156"/>
      <c r="U48" s="226"/>
    </row>
    <row r="49" spans="1:21" s="120" customFormat="1" ht="15" customHeight="1" thickBot="1">
      <c r="A49" s="189"/>
      <c r="B49" s="228"/>
      <c r="C49" s="228"/>
      <c r="D49" s="228"/>
      <c r="E49" s="222"/>
      <c r="G49" s="417"/>
      <c r="H49" s="417" t="s">
        <v>49</v>
      </c>
      <c r="I49" s="83" t="str">
        <f>IF(I47&lt;&gt;"",ABS(H45-I45)/I47,"")</f>
        <v/>
      </c>
      <c r="J49" s="239"/>
      <c r="M49" s="96"/>
      <c r="N49" s="96"/>
      <c r="O49" s="96"/>
      <c r="P49" s="96"/>
      <c r="Q49" s="96"/>
      <c r="R49" s="165"/>
      <c r="S49" s="221"/>
      <c r="T49" s="156"/>
      <c r="U49" s="226"/>
    </row>
    <row r="50" spans="1:21" s="56" customFormat="1" ht="8.4499999999999993" customHeight="1" thickBot="1">
      <c r="A50" s="240"/>
      <c r="B50" s="241"/>
      <c r="C50" s="241"/>
      <c r="D50" s="241"/>
      <c r="E50" s="241"/>
      <c r="F50" s="242"/>
      <c r="G50" s="243"/>
      <c r="H50" s="244"/>
      <c r="I50" s="241"/>
      <c r="J50" s="245"/>
      <c r="K50" s="120"/>
      <c r="U50" s="120"/>
    </row>
    <row r="51" spans="1:21" ht="7.9" customHeight="1">
      <c r="G51" s="42"/>
      <c r="H51" s="42"/>
      <c r="I51" s="42"/>
      <c r="J51" s="42"/>
      <c r="K51" s="42"/>
    </row>
    <row r="52" spans="1:21" ht="15" customHeight="1" thickBot="1">
      <c r="G52" s="42"/>
      <c r="H52" s="42"/>
      <c r="I52" s="42"/>
      <c r="J52" s="42"/>
    </row>
    <row r="53" spans="1:21" s="56" customFormat="1" ht="19.5" customHeight="1" thickTop="1" thickBot="1">
      <c r="A53" s="455" t="str">
        <f>+A2</f>
        <v>業務用厨房熱機器等性能測定結果　【電気機器】</v>
      </c>
      <c r="B53" s="456"/>
      <c r="C53" s="456"/>
      <c r="D53" s="456"/>
      <c r="E53" s="456"/>
      <c r="F53" s="456"/>
      <c r="G53" s="456"/>
      <c r="H53" s="456"/>
      <c r="I53" s="456"/>
      <c r="J53" s="457"/>
    </row>
    <row r="54" spans="1:21" s="56" customFormat="1" ht="28.5" customHeight="1" thickTop="1">
      <c r="A54" s="117" t="s">
        <v>274</v>
      </c>
      <c r="B54" s="574" t="str">
        <f>+B3</f>
        <v>フライヤ　　（　５．消費電力量　）</v>
      </c>
      <c r="C54" s="575"/>
      <c r="D54" s="575"/>
      <c r="E54" s="575"/>
      <c r="F54" s="575"/>
      <c r="G54" s="575"/>
      <c r="H54" s="575"/>
      <c r="I54" s="612" t="str">
        <f>IF(表紙!$E$11="選択してください","",表紙!$E$11)</f>
        <v/>
      </c>
      <c r="J54" s="613"/>
    </row>
    <row r="55" spans="1:21" s="56" customFormat="1" ht="20.100000000000001" customHeight="1" thickBot="1">
      <c r="A55" s="43" t="s">
        <v>2</v>
      </c>
      <c r="B55" s="598" t="str">
        <f>IF(表紙!$B$6=0,"",表紙!$B$6)</f>
        <v/>
      </c>
      <c r="C55" s="578"/>
      <c r="D55" s="578"/>
      <c r="E55" s="599"/>
      <c r="F55" s="57" t="s">
        <v>3</v>
      </c>
      <c r="G55" s="581" t="str">
        <f>IF(表紙!$G$5=0,"",表紙!$G$5)</f>
        <v/>
      </c>
      <c r="H55" s="582"/>
      <c r="I55" s="582"/>
      <c r="J55" s="583"/>
    </row>
    <row r="56" spans="1:21" s="56" customFormat="1" ht="15" customHeight="1">
      <c r="A56" s="136"/>
      <c r="B56" s="185"/>
      <c r="C56" s="185"/>
      <c r="D56" s="185"/>
      <c r="E56" s="185"/>
      <c r="F56" s="186"/>
      <c r="G56" s="187"/>
      <c r="H56" s="187"/>
      <c r="I56" s="187"/>
      <c r="J56" s="246"/>
    </row>
    <row r="57" spans="1:21" s="56" customFormat="1" ht="22.5" customHeight="1">
      <c r="A57" s="145"/>
      <c r="B57" s="188" t="s">
        <v>85</v>
      </c>
      <c r="C57" s="165"/>
      <c r="D57" s="144"/>
      <c r="E57" s="144"/>
      <c r="F57" s="144"/>
      <c r="G57" s="144"/>
      <c r="H57" s="186"/>
      <c r="I57" s="144"/>
      <c r="J57" s="247"/>
      <c r="K57" s="120"/>
    </row>
    <row r="58" spans="1:21" s="56" customFormat="1" ht="15" customHeight="1">
      <c r="A58" s="145"/>
      <c r="B58" s="632" t="s">
        <v>149</v>
      </c>
      <c r="C58" s="633"/>
      <c r="D58" s="633"/>
      <c r="E58" s="633"/>
      <c r="F58" s="633"/>
      <c r="G58" s="633"/>
      <c r="H58" s="633"/>
      <c r="I58" s="633"/>
      <c r="J58" s="247"/>
      <c r="K58" s="120"/>
    </row>
    <row r="59" spans="1:21" s="56" customFormat="1" ht="15" customHeight="1">
      <c r="A59" s="145"/>
      <c r="B59" s="633"/>
      <c r="C59" s="633"/>
      <c r="D59" s="633"/>
      <c r="E59" s="633"/>
      <c r="F59" s="633"/>
      <c r="G59" s="633"/>
      <c r="H59" s="633"/>
      <c r="I59" s="633"/>
      <c r="J59" s="247"/>
      <c r="K59" s="120"/>
    </row>
    <row r="60" spans="1:21" s="56" customFormat="1" ht="15" customHeight="1">
      <c r="A60" s="145"/>
      <c r="B60" s="419"/>
      <c r="C60" s="419"/>
      <c r="D60" s="419"/>
      <c r="E60" s="419"/>
      <c r="F60" s="419"/>
      <c r="G60" s="419"/>
      <c r="H60" s="419"/>
      <c r="I60" s="419"/>
      <c r="J60" s="247"/>
      <c r="K60" s="120"/>
    </row>
    <row r="61" spans="1:21" s="56" customFormat="1" ht="15" customHeight="1">
      <c r="A61" s="145"/>
      <c r="B61" s="419"/>
      <c r="C61" s="419"/>
      <c r="D61" s="419"/>
      <c r="E61" s="419"/>
      <c r="F61" s="419"/>
      <c r="G61" s="419"/>
      <c r="H61" s="419"/>
      <c r="I61" s="419"/>
      <c r="J61" s="247"/>
      <c r="K61" s="120"/>
    </row>
    <row r="62" spans="1:21" s="56" customFormat="1" ht="15" customHeight="1">
      <c r="A62" s="145"/>
      <c r="B62" s="419"/>
      <c r="C62" s="419"/>
      <c r="D62" s="419"/>
      <c r="E62" s="419"/>
      <c r="F62" s="419"/>
      <c r="G62" s="419"/>
      <c r="H62" s="419"/>
      <c r="I62" s="419"/>
      <c r="J62" s="247"/>
      <c r="K62" s="120"/>
    </row>
    <row r="63" spans="1:21" s="56" customFormat="1" ht="15" customHeight="1">
      <c r="A63" s="145"/>
      <c r="B63" s="419"/>
      <c r="C63" s="419"/>
      <c r="D63" s="419"/>
      <c r="E63" s="419"/>
      <c r="F63" s="419"/>
      <c r="G63" s="419"/>
      <c r="H63" s="419"/>
      <c r="I63" s="419"/>
      <c r="J63" s="247"/>
      <c r="K63" s="120"/>
    </row>
    <row r="64" spans="1:21" s="56" customFormat="1" ht="22.5" customHeight="1">
      <c r="A64" s="251"/>
      <c r="B64" s="175"/>
      <c r="C64" s="175"/>
      <c r="D64" s="175"/>
      <c r="E64" s="175"/>
      <c r="F64" s="634" t="s">
        <v>40</v>
      </c>
      <c r="G64" s="634"/>
      <c r="H64" s="635" t="s">
        <v>41</v>
      </c>
      <c r="I64" s="635"/>
      <c r="J64" s="250"/>
      <c r="K64" s="120"/>
    </row>
    <row r="65" spans="1:22" s="56" customFormat="1" ht="17.25" customHeight="1">
      <c r="A65" s="251"/>
      <c r="B65" s="120"/>
      <c r="C65" s="252" t="s">
        <v>243</v>
      </c>
      <c r="D65" s="253"/>
      <c r="E65" s="253"/>
      <c r="F65" s="198" t="s">
        <v>254</v>
      </c>
      <c r="G65" s="309" t="str">
        <f>I15</f>
        <v/>
      </c>
      <c r="H65" s="198" t="s">
        <v>254</v>
      </c>
      <c r="I65" s="309" t="str">
        <f>I15</f>
        <v/>
      </c>
      <c r="J65" s="379" t="s">
        <v>70</v>
      </c>
      <c r="K65" s="120"/>
    </row>
    <row r="66" spans="1:22" s="56" customFormat="1" ht="17.25" customHeight="1">
      <c r="A66" s="251"/>
      <c r="B66" s="120"/>
      <c r="C66" s="252" t="s">
        <v>270</v>
      </c>
      <c r="D66" s="253"/>
      <c r="E66" s="253"/>
      <c r="F66" s="198" t="s">
        <v>255</v>
      </c>
      <c r="G66" s="254" t="str">
        <f>G25</f>
        <v/>
      </c>
      <c r="H66" s="198" t="s">
        <v>255</v>
      </c>
      <c r="I66" s="254" t="str">
        <f>I25</f>
        <v/>
      </c>
      <c r="J66" s="379" t="s">
        <v>76</v>
      </c>
      <c r="K66" s="120"/>
    </row>
    <row r="67" spans="1:22" s="56" customFormat="1" ht="17.25" customHeight="1">
      <c r="A67" s="255"/>
      <c r="B67" s="120"/>
      <c r="C67" s="252" t="s">
        <v>271</v>
      </c>
      <c r="D67" s="256"/>
      <c r="E67" s="221"/>
      <c r="F67" s="198" t="s">
        <v>248</v>
      </c>
      <c r="G67" s="199" t="str">
        <f>+I41</f>
        <v/>
      </c>
      <c r="H67" s="198" t="s">
        <v>248</v>
      </c>
      <c r="I67" s="199" t="str">
        <f>+I41</f>
        <v/>
      </c>
      <c r="J67" s="379" t="s">
        <v>76</v>
      </c>
      <c r="K67" s="120"/>
    </row>
    <row r="68" spans="1:22" s="56" customFormat="1" ht="17.25" customHeight="1">
      <c r="A68" s="255"/>
      <c r="B68" s="120"/>
      <c r="C68" s="252" t="s">
        <v>121</v>
      </c>
      <c r="D68" s="256"/>
      <c r="E68" s="221"/>
      <c r="F68" s="198" t="s">
        <v>142</v>
      </c>
      <c r="G68" s="257" t="str">
        <f>'4．調理能力'!H27</f>
        <v/>
      </c>
      <c r="H68" s="314" t="s">
        <v>168</v>
      </c>
      <c r="I68" s="312"/>
      <c r="J68" s="379"/>
      <c r="K68" s="120"/>
    </row>
    <row r="69" spans="1:22" s="56" customFormat="1" ht="17.25" customHeight="1">
      <c r="A69" s="255"/>
      <c r="B69" s="120"/>
      <c r="C69" s="252"/>
      <c r="D69" s="256"/>
      <c r="E69" s="221"/>
      <c r="F69" s="198"/>
      <c r="G69" s="311"/>
      <c r="H69" s="198" t="s">
        <v>142</v>
      </c>
      <c r="I69" s="258" t="str">
        <f>'4．調理能力'!H77</f>
        <v/>
      </c>
      <c r="J69" s="379" t="s">
        <v>167</v>
      </c>
      <c r="K69" s="120"/>
    </row>
    <row r="70" spans="1:22" s="56" customFormat="1" ht="17.25" customHeight="1">
      <c r="A70" s="255"/>
      <c r="B70" s="120"/>
      <c r="C70" s="252" t="s">
        <v>265</v>
      </c>
      <c r="D70" s="156"/>
      <c r="E70" s="156"/>
      <c r="F70" s="198" t="s">
        <v>143</v>
      </c>
      <c r="G70" s="32">
        <v>3.5</v>
      </c>
      <c r="H70" s="198" t="s">
        <v>143</v>
      </c>
      <c r="I70" s="32">
        <v>3.5</v>
      </c>
      <c r="J70" s="379" t="s">
        <v>79</v>
      </c>
      <c r="K70" s="120"/>
    </row>
    <row r="71" spans="1:22" s="56" customFormat="1" ht="17.25" customHeight="1" thickBot="1">
      <c r="A71" s="251"/>
      <c r="B71" s="120"/>
      <c r="C71" s="259" t="s">
        <v>264</v>
      </c>
      <c r="D71" s="260"/>
      <c r="E71" s="256"/>
      <c r="F71" s="198" t="s">
        <v>144</v>
      </c>
      <c r="G71" s="32">
        <v>6.5</v>
      </c>
      <c r="H71" s="198" t="s">
        <v>144</v>
      </c>
      <c r="I71" s="32">
        <v>6.5</v>
      </c>
      <c r="J71" s="379" t="s">
        <v>79</v>
      </c>
      <c r="K71" s="120"/>
      <c r="M71" s="120"/>
      <c r="R71" s="261"/>
      <c r="S71" s="262"/>
      <c r="T71" s="263"/>
      <c r="U71" s="264"/>
      <c r="V71" s="261"/>
    </row>
    <row r="72" spans="1:22" s="56" customFormat="1" ht="17.25" customHeight="1" thickBot="1">
      <c r="A72" s="251"/>
      <c r="B72" s="120"/>
      <c r="C72" s="259" t="s">
        <v>263</v>
      </c>
      <c r="D72" s="260"/>
      <c r="E72" s="256"/>
      <c r="F72" s="198" t="s">
        <v>145</v>
      </c>
      <c r="G72" s="265">
        <f>G70+G71</f>
        <v>10</v>
      </c>
      <c r="H72" s="198" t="s">
        <v>145</v>
      </c>
      <c r="I72" s="265">
        <f>I70+I71</f>
        <v>10</v>
      </c>
      <c r="J72" s="379" t="s">
        <v>79</v>
      </c>
      <c r="K72" s="120"/>
      <c r="M72" s="120"/>
      <c r="R72" s="261"/>
      <c r="S72" s="221"/>
      <c r="T72" s="156"/>
      <c r="U72" s="266"/>
      <c r="V72" s="261"/>
    </row>
    <row r="73" spans="1:22" s="56" customFormat="1" ht="17.25" customHeight="1">
      <c r="A73" s="251"/>
      <c r="B73" s="120"/>
      <c r="C73" s="252" t="s">
        <v>87</v>
      </c>
      <c r="D73" s="256"/>
      <c r="E73" s="256"/>
      <c r="F73" s="198" t="s">
        <v>146</v>
      </c>
      <c r="G73" s="33">
        <v>800</v>
      </c>
      <c r="H73" s="171" t="s">
        <v>166</v>
      </c>
      <c r="I73" s="221"/>
      <c r="J73" s="380"/>
      <c r="K73" s="120"/>
      <c r="M73" s="120"/>
      <c r="R73" s="261"/>
      <c r="S73" s="221"/>
      <c r="T73" s="156"/>
      <c r="U73" s="268"/>
      <c r="V73" s="261"/>
    </row>
    <row r="74" spans="1:22" s="120" customFormat="1" ht="17.25" customHeight="1">
      <c r="A74" s="251"/>
      <c r="B74" s="269"/>
      <c r="C74" s="156" t="s">
        <v>262</v>
      </c>
      <c r="D74" s="156"/>
      <c r="E74" s="156"/>
      <c r="F74" s="156"/>
      <c r="G74" s="417"/>
      <c r="H74" s="198" t="s">
        <v>146</v>
      </c>
      <c r="I74" s="34">
        <v>50</v>
      </c>
      <c r="J74" s="381" t="s">
        <v>169</v>
      </c>
      <c r="R74" s="261"/>
      <c r="S74" s="221"/>
      <c r="T74" s="156"/>
      <c r="U74" s="270"/>
      <c r="V74" s="261"/>
    </row>
    <row r="75" spans="1:22" s="272" customFormat="1" ht="17.25" customHeight="1">
      <c r="A75" s="271"/>
      <c r="B75" s="96"/>
      <c r="C75" s="197" t="s">
        <v>261</v>
      </c>
      <c r="D75" s="51"/>
      <c r="E75" s="51"/>
      <c r="F75" s="198" t="s">
        <v>256</v>
      </c>
      <c r="G75" s="313">
        <v>1</v>
      </c>
      <c r="H75" s="198" t="s">
        <v>256</v>
      </c>
      <c r="I75" s="313">
        <v>1</v>
      </c>
      <c r="J75" s="382" t="s">
        <v>74</v>
      </c>
      <c r="K75" s="96"/>
      <c r="L75" s="274"/>
    </row>
    <row r="76" spans="1:22" s="272" customFormat="1" ht="6.75" customHeight="1" thickBot="1">
      <c r="A76" s="271"/>
      <c r="B76" s="51"/>
      <c r="C76" s="197"/>
      <c r="D76" s="51"/>
      <c r="E76" s="51"/>
      <c r="F76" s="198"/>
      <c r="G76" s="273"/>
      <c r="H76" s="198"/>
      <c r="I76" s="273"/>
      <c r="J76" s="382"/>
      <c r="K76" s="96"/>
      <c r="L76" s="274"/>
    </row>
    <row r="77" spans="1:22" s="120" customFormat="1" ht="30" customHeight="1" thickBot="1">
      <c r="A77" s="248"/>
      <c r="B77" s="256" t="s">
        <v>260</v>
      </c>
      <c r="C77" s="275"/>
      <c r="D77" s="275"/>
      <c r="E77" s="275"/>
      <c r="F77" s="165" t="s">
        <v>257</v>
      </c>
      <c r="G77" s="276" t="str">
        <f>IF(COUNT(G65,G66,G67,G68,G70,G71,G75)=7,G75*G65+G70*G66+G71*G67,"")</f>
        <v/>
      </c>
      <c r="H77" s="165" t="s">
        <v>257</v>
      </c>
      <c r="I77" s="276" t="str">
        <f>IF(COUNT(I65,I66,I67,I69,I70,I71,I75)=7,I75*I65+I70*I66+I71*I67,"")</f>
        <v/>
      </c>
      <c r="J77" s="379" t="s">
        <v>78</v>
      </c>
      <c r="M77" s="418"/>
      <c r="R77" s="221"/>
      <c r="S77" s="227"/>
      <c r="T77" s="156"/>
      <c r="U77" s="266"/>
      <c r="V77" s="261"/>
    </row>
    <row r="78" spans="1:22" s="120" customFormat="1" ht="7.5" customHeight="1" thickBot="1">
      <c r="A78" s="248"/>
      <c r="B78" s="256"/>
      <c r="C78" s="275"/>
      <c r="D78" s="275"/>
      <c r="E78" s="275"/>
      <c r="F78" s="417"/>
      <c r="G78" s="277"/>
      <c r="H78" s="417"/>
      <c r="I78" s="277"/>
      <c r="J78" s="379"/>
      <c r="M78" s="418"/>
      <c r="R78" s="221"/>
      <c r="S78" s="227"/>
      <c r="T78" s="156"/>
      <c r="U78" s="266"/>
      <c r="V78" s="261"/>
    </row>
    <row r="79" spans="1:22" s="120" customFormat="1" ht="30" customHeight="1" thickBot="1">
      <c r="A79" s="248"/>
      <c r="B79" s="256" t="s">
        <v>259</v>
      </c>
      <c r="C79" s="275"/>
      <c r="D79" s="275"/>
      <c r="E79" s="275"/>
      <c r="F79" s="165" t="s">
        <v>258</v>
      </c>
      <c r="G79" s="276" t="str">
        <f>IF(COUNT(G65,G66,G67,G68,G72,G73,G75)=7,G75*G65+G73*G66/G68+(G72-G73/G68)*G67,"")</f>
        <v/>
      </c>
      <c r="H79" s="165" t="s">
        <v>258</v>
      </c>
      <c r="I79" s="276" t="str">
        <f>IF(COUNT(I65,I66,I67,I69,I72,I74,I75)=7,I75*I65+I74*I66/I69+(I72-I74/I69)*I67,"")</f>
        <v/>
      </c>
      <c r="J79" s="379" t="s">
        <v>78</v>
      </c>
      <c r="M79" s="418"/>
      <c r="R79" s="221"/>
      <c r="S79" s="221"/>
      <c r="T79" s="156"/>
      <c r="U79" s="270"/>
      <c r="V79" s="261"/>
    </row>
    <row r="80" spans="1:22" s="120" customFormat="1" ht="15" customHeight="1">
      <c r="A80" s="251"/>
      <c r="B80" s="266"/>
      <c r="C80" s="266"/>
      <c r="D80" s="266"/>
      <c r="E80" s="278"/>
      <c r="F80" s="278"/>
      <c r="G80" s="417"/>
      <c r="H80" s="278"/>
      <c r="I80" s="137"/>
      <c r="J80" s="279"/>
      <c r="M80" s="418"/>
      <c r="N80" s="96"/>
      <c r="O80" s="96"/>
      <c r="P80" s="96"/>
      <c r="Q80" s="96"/>
      <c r="R80" s="280"/>
      <c r="S80" s="221"/>
      <c r="T80" s="281"/>
      <c r="U80" s="266"/>
      <c r="V80" s="261"/>
    </row>
    <row r="81" spans="1:22" s="120" customFormat="1" ht="15" customHeight="1">
      <c r="A81" s="251"/>
      <c r="B81" s="266"/>
      <c r="C81" s="256"/>
      <c r="D81" s="266"/>
      <c r="E81" s="282"/>
      <c r="F81" s="227"/>
      <c r="G81" s="417"/>
      <c r="H81" s="283"/>
      <c r="I81" s="220"/>
      <c r="J81" s="284"/>
      <c r="M81" s="418"/>
      <c r="N81" s="96"/>
      <c r="O81" s="96"/>
      <c r="P81" s="96"/>
      <c r="Q81" s="96"/>
      <c r="R81" s="261"/>
      <c r="S81" s="261"/>
      <c r="T81" s="263"/>
      <c r="U81" s="256"/>
      <c r="V81" s="261"/>
    </row>
    <row r="82" spans="1:22" s="56" customFormat="1" ht="15" customHeight="1">
      <c r="A82" s="145"/>
      <c r="B82" s="188"/>
      <c r="C82" s="165"/>
      <c r="D82" s="144"/>
      <c r="E82" s="144"/>
      <c r="F82" s="144"/>
      <c r="G82" s="144"/>
      <c r="H82" s="186"/>
      <c r="I82" s="144"/>
      <c r="J82" s="247"/>
      <c r="K82" s="120"/>
    </row>
    <row r="83" spans="1:22" s="120" customFormat="1" ht="15" customHeight="1">
      <c r="A83" s="251"/>
      <c r="B83" s="285"/>
      <c r="C83" s="285"/>
      <c r="D83" s="285"/>
      <c r="E83" s="220"/>
      <c r="F83" s="227"/>
      <c r="G83" s="286"/>
      <c r="H83" s="286"/>
      <c r="I83" s="220"/>
      <c r="J83" s="287"/>
      <c r="M83" s="418"/>
      <c r="R83" s="261"/>
      <c r="S83" s="221"/>
      <c r="T83" s="156"/>
      <c r="U83" s="266"/>
      <c r="V83" s="261"/>
    </row>
    <row r="84" spans="1:22" s="120" customFormat="1" ht="15" customHeight="1">
      <c r="A84" s="251"/>
      <c r="B84" s="288"/>
      <c r="C84" s="288"/>
      <c r="D84" s="288"/>
      <c r="E84" s="266"/>
      <c r="F84" s="227"/>
      <c r="G84" s="286"/>
      <c r="H84" s="286"/>
      <c r="I84" s="220"/>
      <c r="J84" s="287"/>
      <c r="M84" s="631"/>
      <c r="N84" s="631"/>
      <c r="O84" s="631"/>
      <c r="P84" s="631"/>
      <c r="Q84" s="631"/>
      <c r="R84" s="221"/>
      <c r="S84" s="221"/>
      <c r="T84" s="156"/>
      <c r="U84" s="270"/>
      <c r="V84" s="261"/>
    </row>
    <row r="85" spans="1:22" s="120" customFormat="1" ht="15" customHeight="1">
      <c r="A85" s="248"/>
      <c r="B85" s="288"/>
      <c r="C85" s="288"/>
      <c r="D85" s="288"/>
      <c r="E85" s="266"/>
      <c r="F85" s="227"/>
      <c r="G85" s="278"/>
      <c r="H85" s="278"/>
      <c r="I85" s="137"/>
      <c r="J85" s="289"/>
      <c r="M85" s="418"/>
      <c r="N85" s="96"/>
      <c r="O85" s="96"/>
      <c r="P85" s="96"/>
      <c r="Q85" s="96"/>
      <c r="R85" s="221"/>
      <c r="S85" s="221"/>
      <c r="T85" s="156"/>
      <c r="U85" s="270"/>
      <c r="V85" s="261"/>
    </row>
    <row r="86" spans="1:22" s="120" customFormat="1" ht="15" customHeight="1">
      <c r="A86" s="248"/>
      <c r="B86" s="266"/>
      <c r="C86" s="156"/>
      <c r="D86" s="266"/>
      <c r="E86" s="266"/>
      <c r="F86" s="221"/>
      <c r="G86" s="290"/>
      <c r="H86" s="290"/>
      <c r="I86" s="249"/>
      <c r="J86" s="247"/>
      <c r="M86" s="291"/>
      <c r="R86" s="221"/>
      <c r="S86" s="221"/>
      <c r="T86" s="156"/>
      <c r="U86" s="270"/>
      <c r="V86" s="261"/>
    </row>
    <row r="87" spans="1:22" s="120" customFormat="1" ht="13.5" customHeight="1">
      <c r="A87" s="248"/>
      <c r="B87" s="266"/>
      <c r="C87" s="156"/>
      <c r="D87" s="266"/>
      <c r="E87" s="266"/>
      <c r="F87" s="221"/>
      <c r="G87" s="290"/>
      <c r="H87" s="290"/>
      <c r="I87" s="249"/>
      <c r="J87" s="247"/>
      <c r="M87" s="418"/>
      <c r="N87" s="96"/>
      <c r="O87" s="96"/>
      <c r="P87" s="96"/>
      <c r="Q87" s="96"/>
      <c r="R87" s="221"/>
      <c r="S87" s="221"/>
      <c r="T87" s="156"/>
      <c r="U87" s="270"/>
      <c r="V87" s="261"/>
    </row>
    <row r="88" spans="1:22" s="120" customFormat="1" ht="15" customHeight="1">
      <c r="A88" s="248"/>
      <c r="B88" s="266"/>
      <c r="C88" s="156"/>
      <c r="D88" s="156"/>
      <c r="E88" s="156"/>
      <c r="F88" s="221"/>
      <c r="G88" s="290"/>
      <c r="H88" s="290"/>
      <c r="I88" s="249"/>
      <c r="J88" s="247"/>
      <c r="M88" s="418"/>
      <c r="N88" s="96"/>
      <c r="O88" s="96"/>
      <c r="P88" s="96"/>
      <c r="Q88" s="96"/>
      <c r="R88" s="221"/>
      <c r="S88" s="221"/>
      <c r="T88" s="281"/>
      <c r="U88" s="266"/>
      <c r="V88" s="261"/>
    </row>
    <row r="89" spans="1:22" s="56" customFormat="1" ht="15" customHeight="1">
      <c r="A89" s="248"/>
      <c r="B89" s="266"/>
      <c r="C89" s="156"/>
      <c r="D89" s="156"/>
      <c r="E89" s="156"/>
      <c r="F89" s="221"/>
      <c r="G89" s="290"/>
      <c r="H89" s="290"/>
      <c r="I89" s="249"/>
      <c r="J89" s="247"/>
      <c r="K89" s="120"/>
      <c r="M89" s="418"/>
      <c r="N89" s="418"/>
      <c r="O89" s="418"/>
      <c r="P89" s="418"/>
      <c r="Q89" s="418"/>
      <c r="R89" s="221"/>
      <c r="S89" s="280"/>
      <c r="T89" s="280"/>
      <c r="U89" s="280"/>
      <c r="V89" s="261"/>
    </row>
    <row r="90" spans="1:22" s="56" customFormat="1" ht="15" customHeight="1">
      <c r="A90" s="248"/>
      <c r="B90" s="266"/>
      <c r="C90" s="156"/>
      <c r="D90" s="156"/>
      <c r="E90" s="137"/>
      <c r="F90" s="221"/>
      <c r="G90" s="292"/>
      <c r="H90" s="292"/>
      <c r="I90" s="293"/>
      <c r="J90" s="247"/>
      <c r="K90" s="120"/>
      <c r="M90" s="120"/>
      <c r="N90" s="120"/>
      <c r="O90" s="120"/>
      <c r="P90" s="120"/>
      <c r="Q90" s="120"/>
      <c r="R90" s="221"/>
      <c r="S90" s="261"/>
      <c r="T90" s="280"/>
      <c r="U90" s="280"/>
      <c r="V90" s="261"/>
    </row>
    <row r="91" spans="1:22" s="56" customFormat="1" ht="15" customHeight="1">
      <c r="A91" s="251"/>
      <c r="B91" s="266"/>
      <c r="C91" s="156"/>
      <c r="D91" s="156"/>
      <c r="E91" s="137"/>
      <c r="F91" s="221"/>
      <c r="G91" s="292"/>
      <c r="H91" s="292"/>
      <c r="I91" s="293"/>
      <c r="J91" s="247"/>
      <c r="K91" s="120"/>
      <c r="R91" s="261"/>
      <c r="S91" s="261"/>
      <c r="T91" s="261"/>
      <c r="U91" s="261"/>
      <c r="V91" s="261"/>
    </row>
    <row r="92" spans="1:22" s="56" customFormat="1" ht="15" customHeight="1">
      <c r="A92" s="251"/>
      <c r="B92" s="266"/>
      <c r="C92" s="156"/>
      <c r="D92" s="156"/>
      <c r="E92" s="137"/>
      <c r="F92" s="221"/>
      <c r="G92" s="140"/>
      <c r="H92" s="140"/>
      <c r="I92" s="140"/>
      <c r="J92" s="247"/>
      <c r="K92" s="120"/>
      <c r="R92" s="261"/>
      <c r="S92" s="261"/>
      <c r="T92" s="261"/>
      <c r="U92" s="261"/>
      <c r="V92" s="261"/>
    </row>
    <row r="93" spans="1:22" s="56" customFormat="1" ht="15" customHeight="1">
      <c r="A93" s="251"/>
      <c r="B93" s="266"/>
      <c r="C93" s="156"/>
      <c r="D93" s="156"/>
      <c r="E93" s="137"/>
      <c r="F93" s="221"/>
      <c r="G93" s="140"/>
      <c r="H93" s="140"/>
      <c r="I93" s="140"/>
      <c r="J93" s="247"/>
      <c r="K93" s="120"/>
    </row>
    <row r="94" spans="1:22" s="56" customFormat="1" ht="15" customHeight="1">
      <c r="A94" s="251"/>
      <c r="B94" s="266"/>
      <c r="C94" s="156"/>
      <c r="D94" s="156"/>
      <c r="E94" s="137"/>
      <c r="F94" s="221"/>
      <c r="G94" s="140"/>
      <c r="H94" s="140"/>
      <c r="I94" s="140"/>
      <c r="J94" s="247"/>
      <c r="K94" s="120"/>
    </row>
    <row r="95" spans="1:22" s="56" customFormat="1" ht="15" customHeight="1">
      <c r="A95" s="145"/>
      <c r="B95" s="120"/>
      <c r="C95" s="120"/>
      <c r="D95" s="120"/>
      <c r="E95" s="120"/>
      <c r="F95" s="120"/>
      <c r="G95" s="120"/>
      <c r="H95" s="120"/>
      <c r="I95" s="120"/>
      <c r="J95" s="119"/>
      <c r="K95" s="120"/>
    </row>
    <row r="96" spans="1:22" s="56" customFormat="1" ht="15" customHeight="1">
      <c r="A96" s="145"/>
      <c r="B96" s="120"/>
      <c r="C96" s="120"/>
      <c r="D96" s="120"/>
      <c r="E96" s="120"/>
      <c r="F96" s="120"/>
      <c r="G96" s="120"/>
      <c r="H96" s="120"/>
      <c r="I96" s="120"/>
      <c r="J96" s="119"/>
      <c r="K96" s="120"/>
    </row>
    <row r="97" spans="1:21" s="56" customFormat="1" ht="11.25" customHeight="1">
      <c r="A97" s="145"/>
      <c r="B97" s="120"/>
      <c r="C97" s="120"/>
      <c r="D97" s="120"/>
      <c r="E97" s="120"/>
      <c r="F97" s="120"/>
      <c r="G97" s="120"/>
      <c r="H97" s="120"/>
      <c r="I97" s="120"/>
      <c r="J97" s="119"/>
      <c r="K97" s="120"/>
    </row>
    <row r="98" spans="1:21" s="56" customFormat="1" ht="20.45" customHeight="1">
      <c r="A98" s="145"/>
      <c r="B98" s="120"/>
      <c r="C98" s="120"/>
      <c r="D98" s="120"/>
      <c r="E98" s="120"/>
      <c r="F98" s="120"/>
      <c r="G98" s="120"/>
      <c r="H98" s="120"/>
      <c r="I98" s="120"/>
      <c r="J98" s="119"/>
      <c r="K98" s="120"/>
    </row>
    <row r="99" spans="1:21" s="56" customFormat="1" ht="16.899999999999999" customHeight="1" thickBot="1">
      <c r="A99" s="240"/>
      <c r="B99" s="241"/>
      <c r="C99" s="241"/>
      <c r="D99" s="241"/>
      <c r="E99" s="241"/>
      <c r="F99" s="242"/>
      <c r="G99" s="243"/>
      <c r="H99" s="243"/>
      <c r="I99" s="294"/>
      <c r="J99" s="245"/>
      <c r="K99" s="120"/>
      <c r="U99" s="120"/>
    </row>
    <row r="100" spans="1:21" s="56" customFormat="1" ht="7.15" customHeight="1">
      <c r="A100" s="411"/>
      <c r="B100" s="411"/>
      <c r="C100" s="411"/>
      <c r="D100" s="411"/>
      <c r="E100" s="411"/>
      <c r="F100" s="411"/>
      <c r="G100" s="411"/>
      <c r="H100" s="411"/>
      <c r="I100" s="411"/>
      <c r="J100" s="411"/>
    </row>
    <row r="101" spans="1:21" s="56" customFormat="1" ht="15" customHeight="1">
      <c r="A101" s="38"/>
      <c r="B101" s="38"/>
      <c r="C101" s="38"/>
      <c r="D101" s="38"/>
      <c r="E101" s="38"/>
      <c r="F101" s="38"/>
      <c r="G101" s="38"/>
      <c r="H101" s="38"/>
      <c r="I101" s="38"/>
      <c r="J101" s="38"/>
    </row>
    <row r="102" spans="1:21" s="56" customFormat="1" ht="15" customHeight="1">
      <c r="A102" s="38"/>
      <c r="B102" s="38"/>
      <c r="C102" s="38"/>
      <c r="D102" s="38"/>
      <c r="E102" s="38"/>
      <c r="F102" s="38"/>
      <c r="G102" s="38"/>
      <c r="H102" s="38"/>
      <c r="I102" s="38"/>
      <c r="J102" s="38"/>
    </row>
    <row r="103" spans="1:21" s="56" customFormat="1" ht="15" customHeight="1">
      <c r="A103" s="38"/>
      <c r="B103" s="38"/>
      <c r="C103" s="38"/>
      <c r="D103" s="38"/>
      <c r="E103" s="38"/>
      <c r="F103" s="38"/>
      <c r="G103" s="38"/>
      <c r="H103" s="38"/>
      <c r="I103" s="38"/>
      <c r="J103" s="38"/>
    </row>
    <row r="104" spans="1:21" s="56" customFormat="1" ht="15" customHeight="1">
      <c r="A104" s="38"/>
      <c r="B104" s="38"/>
      <c r="C104" s="38"/>
      <c r="D104" s="38"/>
      <c r="E104" s="38"/>
      <c r="F104" s="38"/>
      <c r="G104" s="38"/>
      <c r="H104" s="38"/>
      <c r="I104" s="38"/>
      <c r="J104" s="38"/>
    </row>
    <row r="105" spans="1:21" s="56" customFormat="1" ht="15" customHeight="1">
      <c r="A105" s="38"/>
      <c r="B105" s="38"/>
      <c r="C105" s="38"/>
      <c r="D105" s="38"/>
      <c r="E105" s="38"/>
      <c r="F105" s="38"/>
      <c r="G105" s="38"/>
      <c r="H105" s="38"/>
      <c r="I105" s="38"/>
      <c r="J105" s="38"/>
    </row>
    <row r="106" spans="1:21" s="56" customFormat="1" ht="15" customHeight="1">
      <c r="A106" s="38"/>
      <c r="B106" s="38"/>
      <c r="C106" s="38"/>
      <c r="D106" s="38"/>
      <c r="E106" s="38"/>
      <c r="F106" s="38"/>
      <c r="G106" s="38"/>
      <c r="H106" s="38"/>
      <c r="I106" s="38"/>
      <c r="J106" s="38"/>
    </row>
    <row r="107" spans="1:21" s="56" customFormat="1" ht="15" customHeight="1">
      <c r="A107" s="38"/>
      <c r="B107" s="38"/>
      <c r="C107" s="38"/>
      <c r="D107" s="38"/>
      <c r="E107" s="38"/>
      <c r="F107" s="38"/>
      <c r="G107" s="38"/>
      <c r="H107" s="38"/>
      <c r="I107" s="38"/>
      <c r="J107" s="38"/>
    </row>
    <row r="108" spans="1:21" s="56" customFormat="1" ht="15" customHeight="1">
      <c r="A108" s="38"/>
      <c r="B108" s="38"/>
      <c r="C108" s="38"/>
      <c r="D108" s="38"/>
      <c r="E108" s="38"/>
      <c r="F108" s="38"/>
      <c r="G108" s="38"/>
      <c r="H108" s="38"/>
      <c r="I108" s="38"/>
      <c r="J108" s="38"/>
    </row>
    <row r="109" spans="1:21" s="56" customFormat="1" ht="15" customHeight="1">
      <c r="A109" s="38"/>
      <c r="B109" s="38"/>
      <c r="C109" s="38"/>
      <c r="D109" s="38"/>
      <c r="E109" s="38"/>
      <c r="F109" s="38"/>
      <c r="G109" s="38"/>
      <c r="H109" s="38"/>
      <c r="I109" s="38"/>
      <c r="J109" s="38"/>
    </row>
    <row r="110" spans="1:21" s="56" customFormat="1" ht="15" customHeight="1">
      <c r="A110" s="38"/>
      <c r="B110" s="38"/>
      <c r="C110" s="38"/>
      <c r="D110" s="38"/>
      <c r="E110" s="38"/>
      <c r="F110" s="38"/>
      <c r="G110" s="38"/>
      <c r="H110" s="38"/>
      <c r="I110" s="38"/>
      <c r="J110" s="38"/>
    </row>
    <row r="111" spans="1:21" s="56" customFormat="1" ht="15" customHeight="1">
      <c r="A111" s="38"/>
      <c r="B111" s="38"/>
      <c r="C111" s="38"/>
      <c r="D111" s="38"/>
      <c r="E111" s="38"/>
      <c r="F111" s="38"/>
      <c r="G111" s="38"/>
      <c r="H111" s="38"/>
      <c r="I111" s="38"/>
      <c r="J111" s="38"/>
    </row>
    <row r="112" spans="1:21" s="56" customFormat="1" ht="15" customHeight="1">
      <c r="A112" s="38"/>
      <c r="B112" s="38"/>
      <c r="C112" s="38"/>
      <c r="D112" s="38"/>
      <c r="E112" s="38"/>
      <c r="F112" s="38"/>
      <c r="G112" s="38"/>
      <c r="H112" s="38"/>
      <c r="I112" s="38"/>
      <c r="J112" s="38"/>
    </row>
    <row r="113" spans="1:10" s="56" customFormat="1" ht="15" customHeight="1">
      <c r="A113" s="38"/>
      <c r="B113" s="38"/>
      <c r="C113" s="38"/>
      <c r="D113" s="38"/>
      <c r="E113" s="38"/>
      <c r="F113" s="38"/>
      <c r="G113" s="38"/>
      <c r="H113" s="38"/>
      <c r="I113" s="38"/>
      <c r="J113" s="38"/>
    </row>
    <row r="114" spans="1:10" s="56" customFormat="1" ht="15" customHeight="1">
      <c r="A114" s="38"/>
      <c r="B114" s="38"/>
      <c r="C114" s="38"/>
      <c r="D114" s="38"/>
      <c r="E114" s="38"/>
      <c r="F114" s="38"/>
      <c r="G114" s="38"/>
      <c r="H114" s="38"/>
      <c r="I114" s="38"/>
      <c r="J114" s="38"/>
    </row>
    <row r="115" spans="1:10" s="56" customFormat="1" ht="15" customHeight="1">
      <c r="A115" s="38"/>
      <c r="B115" s="38"/>
      <c r="C115" s="38"/>
      <c r="D115" s="38"/>
      <c r="E115" s="38"/>
      <c r="F115" s="38"/>
      <c r="G115" s="38"/>
      <c r="H115" s="38"/>
      <c r="I115" s="38"/>
      <c r="J115" s="38"/>
    </row>
    <row r="116" spans="1:10" s="56" customFormat="1" ht="15" customHeight="1">
      <c r="A116" s="38"/>
      <c r="B116" s="38"/>
      <c r="C116" s="38"/>
      <c r="D116" s="38"/>
      <c r="E116" s="38"/>
      <c r="F116" s="38"/>
      <c r="G116" s="38"/>
      <c r="H116" s="38"/>
      <c r="I116" s="38"/>
      <c r="J116" s="38"/>
    </row>
    <row r="117" spans="1:10" s="56" customFormat="1" ht="15" customHeight="1">
      <c r="A117" s="38"/>
      <c r="B117" s="38"/>
      <c r="C117" s="38"/>
      <c r="D117" s="38"/>
      <c r="E117" s="38"/>
      <c r="F117" s="38"/>
      <c r="G117" s="38"/>
      <c r="H117" s="38"/>
      <c r="I117" s="38"/>
      <c r="J117" s="38"/>
    </row>
    <row r="118" spans="1:10" s="56" customFormat="1" ht="15" customHeight="1">
      <c r="A118" s="38"/>
      <c r="B118" s="38"/>
      <c r="C118" s="38"/>
      <c r="D118" s="38"/>
      <c r="E118" s="38"/>
      <c r="F118" s="38"/>
      <c r="G118" s="38"/>
      <c r="H118" s="38"/>
      <c r="I118" s="38"/>
      <c r="J118" s="38"/>
    </row>
    <row r="119" spans="1:10" s="56" customFormat="1" ht="15" customHeight="1">
      <c r="A119" s="38"/>
      <c r="B119" s="38"/>
      <c r="C119" s="38"/>
      <c r="D119" s="38"/>
      <c r="E119" s="38"/>
      <c r="F119" s="38"/>
      <c r="G119" s="38"/>
      <c r="H119" s="38"/>
      <c r="I119" s="38"/>
      <c r="J119" s="38"/>
    </row>
    <row r="120" spans="1:10" s="56" customFormat="1" ht="15" customHeight="1">
      <c r="A120" s="38"/>
      <c r="B120" s="38"/>
      <c r="C120" s="38"/>
      <c r="D120" s="38"/>
      <c r="E120" s="38"/>
      <c r="F120" s="38"/>
      <c r="G120" s="38"/>
      <c r="H120" s="38"/>
      <c r="I120" s="38"/>
      <c r="J120" s="38"/>
    </row>
    <row r="121" spans="1:10" s="56" customFormat="1" ht="15" customHeight="1">
      <c r="A121" s="38"/>
      <c r="B121" s="38"/>
      <c r="C121" s="38"/>
      <c r="D121" s="38"/>
      <c r="E121" s="38"/>
      <c r="F121" s="38"/>
      <c r="G121" s="38"/>
      <c r="H121" s="38"/>
      <c r="I121" s="38"/>
      <c r="J121" s="38"/>
    </row>
    <row r="122" spans="1:10" s="56" customFormat="1" ht="15" customHeight="1">
      <c r="A122" s="38"/>
      <c r="B122" s="38"/>
      <c r="C122" s="38"/>
      <c r="D122" s="38"/>
      <c r="E122" s="38"/>
      <c r="F122" s="38"/>
      <c r="G122" s="38"/>
      <c r="H122" s="38"/>
      <c r="I122" s="38"/>
      <c r="J122" s="38"/>
    </row>
  </sheetData>
  <sheetProtection password="89E8" sheet="1" objects="1" scenarios="1" selectLockedCells="1"/>
  <mergeCells count="23">
    <mergeCell ref="M84:Q84"/>
    <mergeCell ref="B55:E55"/>
    <mergeCell ref="G55:J55"/>
    <mergeCell ref="B58:I59"/>
    <mergeCell ref="I54:J54"/>
    <mergeCell ref="F64:G64"/>
    <mergeCell ref="H64:I64"/>
    <mergeCell ref="A2:J2"/>
    <mergeCell ref="H21:I21"/>
    <mergeCell ref="C19:I19"/>
    <mergeCell ref="E5:E6"/>
    <mergeCell ref="G5:G6"/>
    <mergeCell ref="I5:I6"/>
    <mergeCell ref="B5:C6"/>
    <mergeCell ref="G47:H47"/>
    <mergeCell ref="B54:H54"/>
    <mergeCell ref="B4:E4"/>
    <mergeCell ref="G4:J4"/>
    <mergeCell ref="I3:J3"/>
    <mergeCell ref="B3:H3"/>
    <mergeCell ref="G41:H41"/>
    <mergeCell ref="F21:G21"/>
    <mergeCell ref="A53:J53"/>
  </mergeCells>
  <phoneticPr fontId="3"/>
  <conditionalFormatting sqref="I49 I43">
    <cfRule type="cellIs" dxfId="10" priority="17" stopIfTrue="1" operator="greaterThan">
      <formula>0.1</formula>
    </cfRule>
  </conditionalFormatting>
  <conditionalFormatting sqref="G70">
    <cfRule type="expression" dxfId="9" priority="10" stopIfTrue="1">
      <formula>$G$70&lt;&gt;3.5</formula>
    </cfRule>
  </conditionalFormatting>
  <conditionalFormatting sqref="G71">
    <cfRule type="expression" dxfId="8" priority="9" stopIfTrue="1">
      <formula>$G$71&lt;&gt;6.5</formula>
    </cfRule>
  </conditionalFormatting>
  <conditionalFormatting sqref="G72">
    <cfRule type="expression" dxfId="7" priority="8" stopIfTrue="1">
      <formula>$G$72&lt;&gt;10</formula>
    </cfRule>
  </conditionalFormatting>
  <conditionalFormatting sqref="G73">
    <cfRule type="expression" dxfId="6" priority="7" stopIfTrue="1">
      <formula>$G$73&lt;&gt;800</formula>
    </cfRule>
  </conditionalFormatting>
  <conditionalFormatting sqref="G75">
    <cfRule type="expression" dxfId="5" priority="6" stopIfTrue="1">
      <formula>$G$75&lt;&gt;1</formula>
    </cfRule>
  </conditionalFormatting>
  <conditionalFormatting sqref="I70">
    <cfRule type="expression" dxfId="4" priority="5" stopIfTrue="1">
      <formula>$I$70&lt;&gt;3.5</formula>
    </cfRule>
  </conditionalFormatting>
  <conditionalFormatting sqref="I71">
    <cfRule type="expression" dxfId="3" priority="4" stopIfTrue="1">
      <formula>$I$71&lt;&gt;6.5</formula>
    </cfRule>
  </conditionalFormatting>
  <conditionalFormatting sqref="I72">
    <cfRule type="expression" dxfId="2" priority="3" stopIfTrue="1">
      <formula>$I$72&lt;&gt;10</formula>
    </cfRule>
  </conditionalFormatting>
  <conditionalFormatting sqref="I74">
    <cfRule type="expression" dxfId="1" priority="2" stopIfTrue="1">
      <formula>$I$74&lt;&gt;50</formula>
    </cfRule>
  </conditionalFormatting>
  <conditionalFormatting sqref="I75">
    <cfRule type="expression" dxfId="0" priority="1" stopIfTrue="1">
      <formula>$I$75&lt;&gt;1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1.定格消費電力</vt:lpstr>
      <vt:lpstr>2.熱効率</vt:lpstr>
      <vt:lpstr>3.立上り性能</vt:lpstr>
      <vt:lpstr>4．調理能力</vt:lpstr>
      <vt:lpstr>5.消費電力量</vt:lpstr>
      <vt:lpstr>'1.定格消費電力'!Print_Area</vt:lpstr>
      <vt:lpstr>'2.熱効率'!Print_Area</vt:lpstr>
      <vt:lpstr>'3.立上り性能'!Print_Area</vt:lpstr>
      <vt:lpstr>'4．調理能力'!Print_Area</vt:lpstr>
      <vt:lpstr>'5.消費電力量'!Print_Area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2016-02-10T13:09:51Z</dcterms:created>
  <dcterms:modified xsi:type="dcterms:W3CDTF">2017-02-28T03:48:57Z</dcterms:modified>
</cp:coreProperties>
</file>