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14400" windowHeight="12480" tabRatio="697"/>
  </bookViews>
  <sheets>
    <sheet name="表紙" sheetId="10" r:id="rId1"/>
    <sheet name="1.定格消費電力" sheetId="14" r:id="rId2"/>
    <sheet name="2.熱効率" sheetId="1" r:id="rId3"/>
    <sheet name="3.立上り性能" sheetId="4" r:id="rId4"/>
    <sheet name="4.調理能力" sheetId="11" r:id="rId5"/>
    <sheet name="5.消費電力量" sheetId="6" r:id="rId6"/>
    <sheet name="6.給水量" sheetId="12" r:id="rId7"/>
  </sheets>
  <definedNames>
    <definedName name="_xlnm.Print_Area" localSheetId="1">'1.定格消費電力'!$A$2:$J$53</definedName>
    <definedName name="_xlnm.Print_Area" localSheetId="2">'2.熱効率'!$A$2:$J$50,'2.熱効率'!$A$53:$J$102</definedName>
    <definedName name="_xlnm.Print_Area" localSheetId="3">'3.立上り性能'!$A$2:$J$51</definedName>
    <definedName name="_xlnm.Print_Area" localSheetId="4">'4.調理能力'!$A$2:$J$49,'4.調理能力'!$A$52:$J$104</definedName>
    <definedName name="_xlnm.Print_Area" localSheetId="5">'5.消費電力量'!$A$2:$K$52,'5.消費電力量'!$A$55:$K$99</definedName>
    <definedName name="_xlnm.Print_Area" localSheetId="6">'6.給水量'!$A$2:$K$48,'6.給水量'!$A$51:$K$100</definedName>
    <definedName name="_xlnm.Print_Area" localSheetId="0">表紙!$A$1:$J$59</definedName>
  </definedNames>
  <calcPr calcId="145621"/>
</workbook>
</file>

<file path=xl/calcChain.xml><?xml version="1.0" encoding="utf-8"?>
<calcChain xmlns="http://schemas.openxmlformats.org/spreadsheetml/2006/main">
  <c r="H42" i="12" l="1"/>
  <c r="G42" i="12"/>
  <c r="H31" i="6" l="1"/>
  <c r="H32" i="6"/>
  <c r="A2" i="12" l="1"/>
  <c r="A51" i="12" s="1"/>
  <c r="A2" i="6"/>
  <c r="A55" i="6" s="1"/>
  <c r="A2" i="11"/>
  <c r="A52" i="11" s="1"/>
  <c r="A2" i="4"/>
  <c r="A2" i="1"/>
  <c r="A53" i="1" s="1"/>
  <c r="A2" i="14"/>
  <c r="H34" i="6" l="1"/>
  <c r="G28" i="10" s="1"/>
  <c r="G43" i="6"/>
  <c r="C56" i="6"/>
  <c r="H71" i="6"/>
  <c r="H57" i="6"/>
  <c r="C57" i="6"/>
  <c r="J56" i="6"/>
  <c r="G70" i="12" l="1"/>
  <c r="L51" i="10" s="1"/>
  <c r="G71" i="12"/>
  <c r="I50" i="10" s="1"/>
  <c r="G68" i="12"/>
  <c r="I48" i="10" s="1"/>
  <c r="G67" i="12"/>
  <c r="L47" i="10" s="1"/>
  <c r="I35" i="10"/>
  <c r="G73" i="12"/>
  <c r="I53" i="10" s="1"/>
  <c r="L43" i="10"/>
  <c r="L42" i="10"/>
  <c r="L41" i="10"/>
  <c r="L34" i="10"/>
  <c r="L35" i="10"/>
  <c r="L36" i="10"/>
  <c r="L33" i="10"/>
  <c r="L32" i="10"/>
  <c r="I41" i="10"/>
  <c r="I36" i="10"/>
  <c r="I33" i="10"/>
  <c r="I32" i="10"/>
  <c r="I38" i="10"/>
  <c r="I34" i="10"/>
  <c r="I43" i="10"/>
  <c r="I42" i="10"/>
  <c r="G9" i="12"/>
  <c r="G11" i="12" s="1"/>
  <c r="G4" i="14"/>
  <c r="B4" i="14"/>
  <c r="B3" i="14"/>
  <c r="I3" i="14"/>
  <c r="D25" i="14" s="1"/>
  <c r="I15" i="10" s="1"/>
  <c r="G23" i="14"/>
  <c r="C52" i="12"/>
  <c r="B53" i="11"/>
  <c r="B54" i="1"/>
  <c r="H24" i="11"/>
  <c r="G4" i="11"/>
  <c r="G54" i="11"/>
  <c r="B54" i="11"/>
  <c r="B4" i="11"/>
  <c r="H40" i="12"/>
  <c r="H42" i="11"/>
  <c r="F18" i="4"/>
  <c r="F70" i="1"/>
  <c r="F22" i="1"/>
  <c r="G38" i="12"/>
  <c r="H38" i="12"/>
  <c r="I3" i="11"/>
  <c r="I52" i="12"/>
  <c r="I3" i="12"/>
  <c r="J3" i="6"/>
  <c r="I53" i="11"/>
  <c r="I3" i="4"/>
  <c r="I54" i="1"/>
  <c r="I3" i="1"/>
  <c r="H18" i="11"/>
  <c r="I37" i="10"/>
  <c r="L37" i="10"/>
  <c r="G70" i="1"/>
  <c r="G22" i="1"/>
  <c r="G40" i="12"/>
  <c r="H43" i="6"/>
  <c r="H21" i="6"/>
  <c r="H11" i="6"/>
  <c r="G11" i="6"/>
  <c r="H10" i="6"/>
  <c r="G10" i="6"/>
  <c r="H48" i="11"/>
  <c r="H20" i="6" s="1"/>
  <c r="F61" i="11"/>
  <c r="G18" i="4"/>
  <c r="G22" i="12"/>
  <c r="G41" i="10" s="1"/>
  <c r="H53" i="12"/>
  <c r="C53" i="12"/>
  <c r="H4" i="12"/>
  <c r="C4" i="12"/>
  <c r="H4" i="6"/>
  <c r="C4" i="6"/>
  <c r="B4" i="4"/>
  <c r="G4" i="4"/>
  <c r="G55" i="1"/>
  <c r="B55" i="1"/>
  <c r="G4" i="1"/>
  <c r="B4" i="1"/>
  <c r="G72" i="1"/>
  <c r="G18" i="10"/>
  <c r="G74" i="1"/>
  <c r="G63" i="12"/>
  <c r="E25" i="14"/>
  <c r="J15" i="10" s="1"/>
  <c r="I47" i="10"/>
  <c r="G20" i="4" l="1"/>
  <c r="G20" i="10" s="1"/>
  <c r="G24" i="1"/>
  <c r="G16" i="10" s="1"/>
  <c r="G30" i="12" s="1"/>
  <c r="G14" i="10"/>
  <c r="G39" i="10"/>
  <c r="G62" i="12"/>
  <c r="L49" i="10"/>
  <c r="H13" i="6"/>
  <c r="G13" i="6"/>
  <c r="L50" i="10"/>
  <c r="H23" i="6"/>
  <c r="G26" i="10" s="1"/>
  <c r="I49" i="10"/>
  <c r="G69" i="12"/>
  <c r="L48" i="10"/>
  <c r="I51" i="10"/>
  <c r="G22" i="4" l="1"/>
  <c r="G26" i="1"/>
  <c r="H28" i="11"/>
  <c r="H27" i="11"/>
  <c r="H36" i="11"/>
  <c r="H40" i="11" s="1"/>
  <c r="H44" i="11" s="1"/>
  <c r="F62" i="11" s="1"/>
  <c r="F64" i="11" s="1"/>
  <c r="H68" i="6" s="1"/>
  <c r="H44" i="12"/>
  <c r="G65" i="12" s="1"/>
  <c r="G28" i="12"/>
  <c r="G32" i="12" s="1"/>
  <c r="G64" i="12" s="1"/>
  <c r="H15" i="6"/>
  <c r="H17" i="6" s="1"/>
  <c r="L52" i="10"/>
  <c r="I52" i="10"/>
  <c r="H45" i="6"/>
  <c r="G22" i="10" l="1"/>
  <c r="G66" i="12"/>
  <c r="G78" i="12" s="1"/>
  <c r="G50" i="10" s="1"/>
  <c r="H46" i="12"/>
  <c r="G45" i="10"/>
  <c r="G43" i="10"/>
  <c r="H76" i="6"/>
  <c r="G32" i="10" s="1"/>
  <c r="G24" i="10"/>
  <c r="G30" i="10"/>
  <c r="H47" i="6"/>
  <c r="H78" i="6"/>
  <c r="G35" i="10" s="1"/>
  <c r="G76" i="12" l="1"/>
  <c r="G47" i="10" s="1"/>
</calcChain>
</file>

<file path=xl/sharedStrings.xml><?xml version="1.0" encoding="utf-8"?>
<sst xmlns="http://schemas.openxmlformats.org/spreadsheetml/2006/main" count="568" uniqueCount="352">
  <si>
    <t xml:space="preserve"> (℃）</t>
  </si>
  <si>
    <t>（㎏）</t>
    <phoneticPr fontId="3"/>
  </si>
  <si>
    <t>（kWh）</t>
    <phoneticPr fontId="3"/>
  </si>
  <si>
    <t>（％）</t>
    <phoneticPr fontId="3"/>
  </si>
  <si>
    <t>測定写真</t>
    <rPh sb="0" eb="2">
      <t>ソクテイ</t>
    </rPh>
    <rPh sb="2" eb="4">
      <t>シャシン</t>
    </rPh>
    <phoneticPr fontId="3"/>
  </si>
  <si>
    <t>熱効率グラフ</t>
    <rPh sb="0" eb="1">
      <t>ネツ</t>
    </rPh>
    <rPh sb="1" eb="3">
      <t>コウリツ</t>
    </rPh>
    <phoneticPr fontId="3"/>
  </si>
  <si>
    <t>型　　式</t>
    <rPh sb="0" eb="1">
      <t>カタ</t>
    </rPh>
    <rPh sb="3" eb="4">
      <t>シキ</t>
    </rPh>
    <phoneticPr fontId="3"/>
  </si>
  <si>
    <t>製造者名</t>
    <rPh sb="0" eb="2">
      <t>セイゾウ</t>
    </rPh>
    <rPh sb="2" eb="3">
      <t>シャ</t>
    </rPh>
    <rPh sb="3" eb="4">
      <t>メイ</t>
    </rPh>
    <phoneticPr fontId="3"/>
  </si>
  <si>
    <t>（℃）</t>
  </si>
  <si>
    <t>立上りグラフ</t>
    <rPh sb="0" eb="2">
      <t>タチアガ</t>
    </rPh>
    <phoneticPr fontId="3"/>
  </si>
  <si>
    <t>(kWh/h)</t>
    <phoneticPr fontId="3"/>
  </si>
  <si>
    <t xml:space="preserve"> (kWh/日）</t>
  </si>
  <si>
    <t>試験場所</t>
    <rPh sb="0" eb="2">
      <t>シケン</t>
    </rPh>
    <rPh sb="2" eb="4">
      <t>バショ</t>
    </rPh>
    <phoneticPr fontId="3"/>
  </si>
  <si>
    <t>電　　源</t>
    <rPh sb="0" eb="1">
      <t>デン</t>
    </rPh>
    <rPh sb="3" eb="4">
      <t>ミナモト</t>
    </rPh>
    <phoneticPr fontId="3"/>
  </si>
  <si>
    <t>加熱方式</t>
    <rPh sb="0" eb="2">
      <t>カネツ</t>
    </rPh>
    <rPh sb="2" eb="4">
      <t>ホウシキ</t>
    </rPh>
    <phoneticPr fontId="3"/>
  </si>
  <si>
    <t>機器の
主な仕様</t>
    <rPh sb="0" eb="2">
      <t>キキ</t>
    </rPh>
    <rPh sb="4" eb="5">
      <t>オモ</t>
    </rPh>
    <rPh sb="6" eb="8">
      <t>シヨウ</t>
    </rPh>
    <phoneticPr fontId="3"/>
  </si>
  <si>
    <t>①立上り時</t>
    <phoneticPr fontId="3"/>
  </si>
  <si>
    <t>担当部署</t>
    <rPh sb="0" eb="2">
      <t>タントウ</t>
    </rPh>
    <rPh sb="2" eb="4">
      <t>ブショ</t>
    </rPh>
    <phoneticPr fontId="3"/>
  </si>
  <si>
    <t>定格消費電力</t>
    <rPh sb="0" eb="2">
      <t>テイカク</t>
    </rPh>
    <rPh sb="2" eb="4">
      <t>ショウヒ</t>
    </rPh>
    <rPh sb="4" eb="6">
      <t>デンリョク</t>
    </rPh>
    <phoneticPr fontId="3"/>
  </si>
  <si>
    <t>1回目</t>
    <rPh sb="1" eb="3">
      <t>カイメ</t>
    </rPh>
    <phoneticPr fontId="3"/>
  </si>
  <si>
    <t>2回目</t>
    <rPh sb="1" eb="3">
      <t>カイメ</t>
    </rPh>
    <phoneticPr fontId="3"/>
  </si>
  <si>
    <t>測定写真</t>
    <rPh sb="0" eb="1">
      <t>ソク</t>
    </rPh>
    <rPh sb="1" eb="2">
      <t>テイ</t>
    </rPh>
    <rPh sb="2" eb="4">
      <t>シャシン</t>
    </rPh>
    <phoneticPr fontId="3"/>
  </si>
  <si>
    <t>品　　目</t>
    <rPh sb="0" eb="1">
      <t>シナ</t>
    </rPh>
    <rPh sb="3" eb="4">
      <t>メ</t>
    </rPh>
    <phoneticPr fontId="3"/>
  </si>
  <si>
    <t>名　　称</t>
    <rPh sb="0" eb="1">
      <t>ナ</t>
    </rPh>
    <rPh sb="3" eb="4">
      <t>ショウ</t>
    </rPh>
    <phoneticPr fontId="3"/>
  </si>
  <si>
    <t>誤差</t>
    <rPh sb="0" eb="2">
      <t>ゴサ</t>
    </rPh>
    <phoneticPr fontId="3"/>
  </si>
  <si>
    <t>湿度(%)</t>
    <rPh sb="0" eb="1">
      <t>シツ</t>
    </rPh>
    <rPh sb="1" eb="2">
      <t>タビ</t>
    </rPh>
    <phoneticPr fontId="3"/>
  </si>
  <si>
    <t>(W)×</t>
  </si>
  <si>
    <t>(D)×</t>
  </si>
  <si>
    <t>(kJ/kg)</t>
    <phoneticPr fontId="3"/>
  </si>
  <si>
    <t>②調理時</t>
    <phoneticPr fontId="3"/>
  </si>
  <si>
    <t>③待機時</t>
    <phoneticPr fontId="3"/>
  </si>
  <si>
    <t>　①立上り時</t>
    <rPh sb="2" eb="4">
      <t>タチアガ</t>
    </rPh>
    <rPh sb="5" eb="6">
      <t>ジ</t>
    </rPh>
    <phoneticPr fontId="3"/>
  </si>
  <si>
    <t>　②調理時</t>
    <rPh sb="2" eb="4">
      <t>チョウリ</t>
    </rPh>
    <rPh sb="4" eb="5">
      <t>ジ</t>
    </rPh>
    <phoneticPr fontId="3"/>
  </si>
  <si>
    <t>　④日あたり消費電力量</t>
    <rPh sb="2" eb="3">
      <t>ニチ</t>
    </rPh>
    <rPh sb="6" eb="8">
      <t>ショウヒ</t>
    </rPh>
    <phoneticPr fontId="3"/>
  </si>
  <si>
    <t>室温(℃)</t>
    <phoneticPr fontId="3"/>
  </si>
  <si>
    <t>（％）</t>
    <phoneticPr fontId="3"/>
  </si>
  <si>
    <t>(kWh/h)</t>
    <phoneticPr fontId="3"/>
  </si>
  <si>
    <t>作成日</t>
    <rPh sb="0" eb="2">
      <t>サクセイ</t>
    </rPh>
    <rPh sb="2" eb="3">
      <t>ニチ</t>
    </rPh>
    <phoneticPr fontId="3"/>
  </si>
  <si>
    <t>試験期間</t>
    <rPh sb="0" eb="2">
      <t>シケン</t>
    </rPh>
    <rPh sb="2" eb="4">
      <t>キカン</t>
    </rPh>
    <phoneticPr fontId="3"/>
  </si>
  <si>
    <t>～</t>
    <phoneticPr fontId="3"/>
  </si>
  <si>
    <t>（h/日）</t>
    <rPh sb="3" eb="4">
      <t>ニチ</t>
    </rPh>
    <phoneticPr fontId="3"/>
  </si>
  <si>
    <t>試験日</t>
    <rPh sb="0" eb="3">
      <t>シケンビ</t>
    </rPh>
    <phoneticPr fontId="3"/>
  </si>
  <si>
    <t>測定機器</t>
    <rPh sb="0" eb="2">
      <t>ソクテイ</t>
    </rPh>
    <rPh sb="2" eb="4">
      <t>キキ</t>
    </rPh>
    <phoneticPr fontId="3"/>
  </si>
  <si>
    <r>
      <rPr>
        <i/>
        <sz val="14"/>
        <rFont val="Symbol"/>
        <family val="1"/>
        <charset val="2"/>
      </rPr>
      <t>h</t>
    </r>
    <r>
      <rPr>
        <vertAlign val="subscript"/>
        <sz val="14"/>
        <rFont val="Century"/>
        <family val="1"/>
      </rPr>
      <t>s</t>
    </r>
    <phoneticPr fontId="3"/>
  </si>
  <si>
    <r>
      <rPr>
        <i/>
        <sz val="10"/>
        <rFont val="Century"/>
        <family val="1"/>
      </rPr>
      <t>C</t>
    </r>
    <r>
      <rPr>
        <sz val="10"/>
        <rFont val="Century"/>
        <family val="1"/>
      </rPr>
      <t xml:space="preserve"> = </t>
    </r>
    <phoneticPr fontId="3"/>
  </si>
  <si>
    <r>
      <rPr>
        <i/>
        <sz val="10"/>
        <rFont val="Symbol"/>
        <family val="1"/>
        <charset val="2"/>
      </rPr>
      <t>q</t>
    </r>
    <r>
      <rPr>
        <vertAlign val="subscript"/>
        <sz val="10"/>
        <rFont val="Century"/>
        <family val="1"/>
      </rPr>
      <t>s</t>
    </r>
    <r>
      <rPr>
        <sz val="10"/>
        <rFont val="Century"/>
        <family val="1"/>
      </rPr>
      <t xml:space="preserve"> = </t>
    </r>
    <phoneticPr fontId="3"/>
  </si>
  <si>
    <r>
      <rPr>
        <i/>
        <sz val="10"/>
        <rFont val="Symbol"/>
        <family val="1"/>
        <charset val="2"/>
      </rPr>
      <t>q</t>
    </r>
    <r>
      <rPr>
        <vertAlign val="subscript"/>
        <sz val="10"/>
        <rFont val="Century"/>
        <family val="1"/>
      </rPr>
      <t>f</t>
    </r>
    <r>
      <rPr>
        <sz val="10"/>
        <rFont val="Century"/>
        <family val="1"/>
      </rPr>
      <t xml:space="preserve"> = </t>
    </r>
    <phoneticPr fontId="3"/>
  </si>
  <si>
    <r>
      <rPr>
        <i/>
        <sz val="10"/>
        <rFont val="Century"/>
        <family val="1"/>
      </rPr>
      <t>L</t>
    </r>
    <r>
      <rPr>
        <sz val="10"/>
        <rFont val="Century"/>
        <family val="1"/>
      </rPr>
      <t xml:space="preserve"> = </t>
    </r>
    <phoneticPr fontId="3"/>
  </si>
  <si>
    <r>
      <rPr>
        <i/>
        <sz val="10"/>
        <rFont val="Century"/>
        <family val="1"/>
      </rPr>
      <t>P</t>
    </r>
    <r>
      <rPr>
        <vertAlign val="subscript"/>
        <sz val="10"/>
        <rFont val="Century"/>
        <family val="1"/>
      </rPr>
      <t>c</t>
    </r>
    <r>
      <rPr>
        <sz val="10"/>
        <rFont val="Century"/>
        <family val="1"/>
      </rPr>
      <t xml:space="preserve"> =  </t>
    </r>
    <phoneticPr fontId="3"/>
  </si>
  <si>
    <r>
      <rPr>
        <i/>
        <sz val="10"/>
        <rFont val="Century"/>
        <family val="1"/>
      </rPr>
      <t>h</t>
    </r>
    <r>
      <rPr>
        <vertAlign val="subscript"/>
        <sz val="10"/>
        <rFont val="Century"/>
        <family val="1"/>
      </rPr>
      <t>c</t>
    </r>
    <r>
      <rPr>
        <sz val="10"/>
        <rFont val="Century"/>
        <family val="1"/>
      </rPr>
      <t xml:space="preserve"> = </t>
    </r>
    <phoneticPr fontId="3"/>
  </si>
  <si>
    <r>
      <rPr>
        <i/>
        <sz val="14"/>
        <rFont val="Symbol"/>
        <family val="1"/>
        <charset val="2"/>
      </rPr>
      <t>h</t>
    </r>
    <r>
      <rPr>
        <vertAlign val="subscript"/>
        <sz val="14"/>
        <rFont val="Century"/>
        <family val="1"/>
      </rPr>
      <t>b</t>
    </r>
    <phoneticPr fontId="3"/>
  </si>
  <si>
    <t>①立上り時熱効率</t>
    <rPh sb="1" eb="3">
      <t>タチアガ</t>
    </rPh>
    <rPh sb="4" eb="5">
      <t>ジ</t>
    </rPh>
    <rPh sb="5" eb="6">
      <t>ネツ</t>
    </rPh>
    <rPh sb="6" eb="8">
      <t>コウリツ</t>
    </rPh>
    <phoneticPr fontId="3"/>
  </si>
  <si>
    <r>
      <rPr>
        <i/>
        <sz val="10"/>
        <rFont val="Symbol"/>
        <family val="1"/>
        <charset val="2"/>
      </rPr>
      <t>h</t>
    </r>
    <r>
      <rPr>
        <vertAlign val="subscript"/>
        <sz val="10"/>
        <rFont val="Century"/>
        <family val="1"/>
      </rPr>
      <t>s</t>
    </r>
    <r>
      <rPr>
        <i/>
        <sz val="10"/>
        <rFont val="Century"/>
        <family val="1"/>
      </rPr>
      <t xml:space="preserve"> </t>
    </r>
    <r>
      <rPr>
        <sz val="10"/>
        <rFont val="Century"/>
        <family val="1"/>
      </rPr>
      <t>=</t>
    </r>
    <phoneticPr fontId="3"/>
  </si>
  <si>
    <r>
      <rPr>
        <i/>
        <sz val="10"/>
        <rFont val="Symbol"/>
        <family val="1"/>
        <charset val="2"/>
      </rPr>
      <t>h</t>
    </r>
    <r>
      <rPr>
        <vertAlign val="subscript"/>
        <sz val="10"/>
        <rFont val="Century"/>
        <family val="1"/>
      </rPr>
      <t>b</t>
    </r>
    <r>
      <rPr>
        <sz val="10"/>
        <rFont val="Century"/>
        <family val="1"/>
      </rPr>
      <t xml:space="preserve"> =</t>
    </r>
    <r>
      <rPr>
        <sz val="10"/>
        <rFont val="Times New Roman"/>
        <family val="1"/>
      </rPr>
      <t xml:space="preserve">  </t>
    </r>
    <phoneticPr fontId="3"/>
  </si>
  <si>
    <t>テボ数</t>
    <rPh sb="2" eb="3">
      <t>スウ</t>
    </rPh>
    <phoneticPr fontId="3"/>
  </si>
  <si>
    <r>
      <rPr>
        <i/>
        <sz val="14"/>
        <rFont val="Century"/>
        <family val="1"/>
      </rPr>
      <t>V</t>
    </r>
    <r>
      <rPr>
        <vertAlign val="subscript"/>
        <sz val="14"/>
        <rFont val="Century"/>
        <family val="1"/>
      </rPr>
      <t>c</t>
    </r>
    <phoneticPr fontId="3"/>
  </si>
  <si>
    <t>(kWh)</t>
    <phoneticPr fontId="3"/>
  </si>
  <si>
    <t>（ℓ/日）</t>
    <rPh sb="3" eb="4">
      <t>ニチ</t>
    </rPh>
    <phoneticPr fontId="3"/>
  </si>
  <si>
    <r>
      <rPr>
        <i/>
        <sz val="14"/>
        <rFont val="Century"/>
        <family val="1"/>
      </rPr>
      <t>W</t>
    </r>
    <r>
      <rPr>
        <vertAlign val="subscript"/>
        <sz val="14"/>
        <rFont val="Century"/>
        <family val="1"/>
      </rPr>
      <t>L</t>
    </r>
    <phoneticPr fontId="3"/>
  </si>
  <si>
    <t>（ℓ/kg）</t>
    <phoneticPr fontId="3"/>
  </si>
  <si>
    <r>
      <rPr>
        <i/>
        <sz val="14"/>
        <rFont val="Century"/>
        <family val="1"/>
      </rPr>
      <t>W</t>
    </r>
    <r>
      <rPr>
        <vertAlign val="subscript"/>
        <sz val="14"/>
        <rFont val="Century"/>
        <family val="1"/>
      </rPr>
      <t>c</t>
    </r>
    <phoneticPr fontId="3"/>
  </si>
  <si>
    <t>（ℓ/h）</t>
    <phoneticPr fontId="3"/>
  </si>
  <si>
    <r>
      <rPr>
        <i/>
        <sz val="14"/>
        <rFont val="Century"/>
        <family val="1"/>
      </rPr>
      <t>W</t>
    </r>
    <r>
      <rPr>
        <vertAlign val="subscript"/>
        <sz val="14"/>
        <rFont val="Century"/>
        <family val="1"/>
      </rPr>
      <t>i</t>
    </r>
    <phoneticPr fontId="3"/>
  </si>
  <si>
    <t>食材写真</t>
    <rPh sb="0" eb="2">
      <t>ショクザイ</t>
    </rPh>
    <rPh sb="2" eb="4">
      <t>シャシン</t>
    </rPh>
    <phoneticPr fontId="3"/>
  </si>
  <si>
    <t>調理試験写真</t>
    <rPh sb="0" eb="2">
      <t>チョウリ</t>
    </rPh>
    <rPh sb="2" eb="4">
      <t>シケン</t>
    </rPh>
    <rPh sb="4" eb="6">
      <t>シャシン</t>
    </rPh>
    <phoneticPr fontId="3"/>
  </si>
  <si>
    <t>(kg/玉)</t>
    <rPh sb="4" eb="5">
      <t>タマ</t>
    </rPh>
    <phoneticPr fontId="3"/>
  </si>
  <si>
    <t>(玉/h）</t>
    <rPh sb="1" eb="2">
      <t>タマ</t>
    </rPh>
    <phoneticPr fontId="3"/>
  </si>
  <si>
    <t>(kWh/回)</t>
    <rPh sb="5" eb="6">
      <t>カイ</t>
    </rPh>
    <phoneticPr fontId="3"/>
  </si>
  <si>
    <t>(回/日)</t>
    <rPh sb="1" eb="2">
      <t>カイ</t>
    </rPh>
    <rPh sb="3" eb="4">
      <t>ニチ</t>
    </rPh>
    <phoneticPr fontId="3"/>
  </si>
  <si>
    <r>
      <rPr>
        <i/>
        <sz val="10"/>
        <rFont val="Century"/>
        <family val="1"/>
      </rPr>
      <t>P</t>
    </r>
    <r>
      <rPr>
        <vertAlign val="subscript"/>
        <sz val="10"/>
        <rFont val="Century"/>
        <family val="1"/>
      </rPr>
      <t>i</t>
    </r>
    <r>
      <rPr>
        <sz val="10"/>
        <rFont val="Century"/>
        <family val="1"/>
      </rPr>
      <t xml:space="preserve"> =  </t>
    </r>
    <phoneticPr fontId="3"/>
  </si>
  <si>
    <r>
      <rPr>
        <i/>
        <sz val="10"/>
        <rFont val="Century"/>
        <family val="1"/>
      </rPr>
      <t>h</t>
    </r>
    <r>
      <rPr>
        <vertAlign val="subscript"/>
        <sz val="10"/>
        <rFont val="Century"/>
        <family val="1"/>
      </rPr>
      <t>i</t>
    </r>
    <r>
      <rPr>
        <sz val="10"/>
        <rFont val="Century"/>
        <family val="1"/>
      </rPr>
      <t xml:space="preserve"> = </t>
    </r>
    <phoneticPr fontId="3"/>
  </si>
  <si>
    <r>
      <rPr>
        <i/>
        <sz val="10"/>
        <rFont val="Century"/>
        <family val="1"/>
      </rPr>
      <t>h</t>
    </r>
    <r>
      <rPr>
        <vertAlign val="subscript"/>
        <sz val="10"/>
        <rFont val="Century"/>
        <family val="1"/>
      </rPr>
      <t>d</t>
    </r>
    <r>
      <rPr>
        <sz val="10"/>
        <rFont val="Century"/>
        <family val="1"/>
      </rPr>
      <t xml:space="preserve"> = </t>
    </r>
    <phoneticPr fontId="3"/>
  </si>
  <si>
    <t xml:space="preserve"> (kWh/日）</t>
    <phoneticPr fontId="3"/>
  </si>
  <si>
    <t>(玉/日）</t>
    <rPh sb="1" eb="2">
      <t>タマ</t>
    </rPh>
    <rPh sb="3" eb="4">
      <t>ニチ</t>
    </rPh>
    <phoneticPr fontId="3"/>
  </si>
  <si>
    <t>（ℓ）</t>
    <phoneticPr fontId="3"/>
  </si>
  <si>
    <r>
      <rPr>
        <i/>
        <sz val="10"/>
        <rFont val="Century"/>
        <family val="1"/>
      </rPr>
      <t>T</t>
    </r>
    <r>
      <rPr>
        <vertAlign val="subscript"/>
        <sz val="10"/>
        <rFont val="Century"/>
        <family val="1"/>
      </rPr>
      <t>i</t>
    </r>
    <r>
      <rPr>
        <sz val="10"/>
        <rFont val="Century"/>
        <family val="1"/>
      </rPr>
      <t xml:space="preserve"> =  </t>
    </r>
    <phoneticPr fontId="3"/>
  </si>
  <si>
    <t>(min)</t>
    <phoneticPr fontId="3"/>
  </si>
  <si>
    <t>(小数点以下1位)</t>
    <rPh sb="1" eb="6">
      <t>ショウスウテンイカ</t>
    </rPh>
    <rPh sb="7" eb="8">
      <t>イ</t>
    </rPh>
    <phoneticPr fontId="3"/>
  </si>
  <si>
    <t>(小数点以下2位)</t>
    <rPh sb="1" eb="6">
      <t>ショウスウテンイカ</t>
    </rPh>
    <rPh sb="7" eb="8">
      <t>イ</t>
    </rPh>
    <phoneticPr fontId="3"/>
  </si>
  <si>
    <t>(小数点以下3位)</t>
    <rPh sb="1" eb="6">
      <t>ショウスウテンイカ</t>
    </rPh>
    <rPh sb="7" eb="8">
      <t>イ</t>
    </rPh>
    <phoneticPr fontId="3"/>
  </si>
  <si>
    <t>(整数)</t>
    <rPh sb="1" eb="3">
      <t>セイスウ</t>
    </rPh>
    <phoneticPr fontId="3"/>
  </si>
  <si>
    <r>
      <rPr>
        <i/>
        <sz val="14"/>
        <rFont val="Century"/>
        <family val="1"/>
      </rPr>
      <t>T</t>
    </r>
    <r>
      <rPr>
        <vertAlign val="subscript"/>
        <sz val="14"/>
        <rFont val="Century"/>
        <family val="1"/>
      </rPr>
      <t>s</t>
    </r>
    <phoneticPr fontId="3"/>
  </si>
  <si>
    <t>(min）</t>
    <phoneticPr fontId="3"/>
  </si>
  <si>
    <t>（玉/h）</t>
    <rPh sb="1" eb="2">
      <t>タマ</t>
    </rPh>
    <phoneticPr fontId="3"/>
  </si>
  <si>
    <t>（玉/回）</t>
    <rPh sb="1" eb="2">
      <t>タマ</t>
    </rPh>
    <rPh sb="3" eb="4">
      <t>カイ</t>
    </rPh>
    <phoneticPr fontId="3"/>
  </si>
  <si>
    <t>（min/回）</t>
    <rPh sb="5" eb="6">
      <t>カイ</t>
    </rPh>
    <phoneticPr fontId="3"/>
  </si>
  <si>
    <r>
      <rPr>
        <i/>
        <sz val="10"/>
        <rFont val="Century"/>
        <family val="1"/>
      </rPr>
      <t>V</t>
    </r>
    <r>
      <rPr>
        <vertAlign val="subscript"/>
        <sz val="10"/>
        <rFont val="Century"/>
        <family val="1"/>
      </rPr>
      <t xml:space="preserve">c </t>
    </r>
    <r>
      <rPr>
        <sz val="10"/>
        <rFont val="Century"/>
        <family val="1"/>
      </rPr>
      <t>=</t>
    </r>
    <phoneticPr fontId="3"/>
  </si>
  <si>
    <r>
      <rPr>
        <i/>
        <sz val="10"/>
        <rFont val="Symbol"/>
        <family val="1"/>
        <charset val="2"/>
      </rPr>
      <t>q</t>
    </r>
    <r>
      <rPr>
        <vertAlign val="subscript"/>
        <sz val="10"/>
        <rFont val="Century"/>
        <family val="1"/>
      </rPr>
      <t xml:space="preserve">s </t>
    </r>
    <r>
      <rPr>
        <sz val="10"/>
        <rFont val="ＭＳ Ｐゴシック"/>
        <family val="3"/>
        <charset val="128"/>
      </rPr>
      <t>: 加熱に用いる水の初温[℃]</t>
    </r>
    <phoneticPr fontId="3"/>
  </si>
  <si>
    <r>
      <rPr>
        <i/>
        <sz val="10"/>
        <rFont val="Century"/>
        <family val="1"/>
      </rPr>
      <t>M</t>
    </r>
    <r>
      <rPr>
        <vertAlign val="subscript"/>
        <sz val="10"/>
        <rFont val="Century"/>
        <family val="1"/>
      </rPr>
      <t>s</t>
    </r>
    <r>
      <rPr>
        <sz val="10"/>
        <rFont val="Century"/>
        <family val="1"/>
      </rPr>
      <t xml:space="preserve"> = </t>
    </r>
    <phoneticPr fontId="3"/>
  </si>
  <si>
    <r>
      <rPr>
        <i/>
        <sz val="10"/>
        <rFont val="Century"/>
        <family val="1"/>
      </rPr>
      <t>P</t>
    </r>
    <r>
      <rPr>
        <vertAlign val="subscript"/>
        <sz val="10"/>
        <rFont val="Century"/>
        <family val="1"/>
      </rPr>
      <t>t</t>
    </r>
    <r>
      <rPr>
        <sz val="10"/>
        <rFont val="Century"/>
        <family val="1"/>
      </rPr>
      <t xml:space="preserve"> = </t>
    </r>
    <phoneticPr fontId="3"/>
  </si>
  <si>
    <r>
      <rPr>
        <i/>
        <sz val="10"/>
        <rFont val="Century"/>
        <family val="1"/>
      </rPr>
      <t>M</t>
    </r>
    <r>
      <rPr>
        <vertAlign val="subscript"/>
        <sz val="10"/>
        <rFont val="Century"/>
        <family val="1"/>
      </rPr>
      <t>s</t>
    </r>
    <r>
      <rPr>
        <i/>
        <vertAlign val="subscript"/>
        <sz val="10"/>
        <rFont val="Century"/>
        <family val="1"/>
      </rPr>
      <t xml:space="preserve"> </t>
    </r>
    <r>
      <rPr>
        <sz val="10"/>
        <rFont val="ＭＳ Ｐゴシック"/>
        <family val="3"/>
        <charset val="128"/>
      </rPr>
      <t>: 加熱に用いる水の重量[kg]</t>
    </r>
    <phoneticPr fontId="3"/>
  </si>
  <si>
    <r>
      <rPr>
        <i/>
        <sz val="10"/>
        <rFont val="Symbol"/>
        <family val="1"/>
        <charset val="2"/>
      </rPr>
      <t>h</t>
    </r>
    <r>
      <rPr>
        <vertAlign val="subscript"/>
        <sz val="10"/>
        <rFont val="Century"/>
        <family val="1"/>
      </rPr>
      <t xml:space="preserve">b </t>
    </r>
    <r>
      <rPr>
        <sz val="10"/>
        <rFont val="ＭＳ Ｐゴシック"/>
        <family val="3"/>
        <charset val="128"/>
      </rPr>
      <t>: 沸騰時熱効率[%]</t>
    </r>
    <phoneticPr fontId="3"/>
  </si>
  <si>
    <r>
      <rPr>
        <i/>
        <sz val="10"/>
        <rFont val="Century"/>
        <family val="1"/>
      </rPr>
      <t>M</t>
    </r>
    <r>
      <rPr>
        <vertAlign val="subscript"/>
        <sz val="10"/>
        <rFont val="Century"/>
        <family val="1"/>
      </rPr>
      <t>b</t>
    </r>
    <r>
      <rPr>
        <sz val="10"/>
        <rFont val="Century"/>
        <family val="1"/>
      </rPr>
      <t xml:space="preserve"> = </t>
    </r>
    <phoneticPr fontId="3"/>
  </si>
  <si>
    <r>
      <rPr>
        <i/>
        <sz val="10"/>
        <rFont val="Century"/>
        <family val="1"/>
      </rPr>
      <t>P</t>
    </r>
    <r>
      <rPr>
        <vertAlign val="subscript"/>
        <sz val="10"/>
        <rFont val="Century"/>
        <family val="1"/>
      </rPr>
      <t>b</t>
    </r>
    <r>
      <rPr>
        <sz val="10"/>
        <rFont val="Century"/>
        <family val="1"/>
      </rPr>
      <t xml:space="preserve"> = </t>
    </r>
    <phoneticPr fontId="3"/>
  </si>
  <si>
    <r>
      <rPr>
        <i/>
        <sz val="10"/>
        <rFont val="Century"/>
        <family val="1"/>
      </rPr>
      <t>T</t>
    </r>
    <r>
      <rPr>
        <vertAlign val="subscript"/>
        <sz val="10"/>
        <rFont val="Century"/>
        <family val="1"/>
      </rPr>
      <t>r</t>
    </r>
    <r>
      <rPr>
        <sz val="10"/>
        <rFont val="Times New Roman"/>
        <family val="1"/>
      </rPr>
      <t xml:space="preserve"> = </t>
    </r>
  </si>
  <si>
    <t>（min/回）</t>
  </si>
  <si>
    <t>(s)</t>
  </si>
  <si>
    <r>
      <rPr>
        <i/>
        <sz val="10"/>
        <rFont val="Century"/>
        <family val="1"/>
      </rPr>
      <t>T</t>
    </r>
    <r>
      <rPr>
        <vertAlign val="subscript"/>
        <sz val="10"/>
        <rFont val="Century"/>
        <family val="1"/>
      </rPr>
      <t>y</t>
    </r>
    <r>
      <rPr>
        <sz val="10"/>
        <rFont val="Times New Roman"/>
        <family val="1"/>
      </rPr>
      <t xml:space="preserve"> = </t>
    </r>
  </si>
  <si>
    <r>
      <rPr>
        <i/>
        <sz val="10"/>
        <rFont val="Century"/>
        <family val="1"/>
      </rPr>
      <t>T</t>
    </r>
    <r>
      <rPr>
        <vertAlign val="subscript"/>
        <sz val="10"/>
        <rFont val="Century"/>
        <family val="1"/>
      </rPr>
      <t>j</t>
    </r>
    <r>
      <rPr>
        <sz val="10"/>
        <rFont val="Times New Roman"/>
        <family val="1"/>
      </rPr>
      <t xml:space="preserve"> = </t>
    </r>
  </si>
  <si>
    <r>
      <rPr>
        <i/>
        <sz val="10"/>
        <rFont val="Symbol"/>
        <family val="1"/>
        <charset val="2"/>
      </rPr>
      <t>h</t>
    </r>
    <r>
      <rPr>
        <vertAlign val="subscript"/>
        <sz val="10"/>
        <rFont val="Century"/>
        <family val="1"/>
      </rPr>
      <t>s</t>
    </r>
    <r>
      <rPr>
        <i/>
        <sz val="10"/>
        <rFont val="Century"/>
        <family val="1"/>
      </rPr>
      <t xml:space="preserve"> </t>
    </r>
    <r>
      <rPr>
        <sz val="10"/>
        <rFont val="Century"/>
        <family val="1"/>
      </rPr>
      <t>=</t>
    </r>
  </si>
  <si>
    <t>（％）</t>
  </si>
  <si>
    <r>
      <rPr>
        <i/>
        <sz val="10"/>
        <rFont val="Century"/>
        <family val="1"/>
      </rPr>
      <t>C</t>
    </r>
    <r>
      <rPr>
        <sz val="10"/>
        <rFont val="Century"/>
        <family val="1"/>
      </rPr>
      <t xml:space="preserve"> = </t>
    </r>
  </si>
  <si>
    <t>冷凍うどん　250g/玉</t>
    <rPh sb="11" eb="12">
      <t>タマ</t>
    </rPh>
    <phoneticPr fontId="3"/>
  </si>
  <si>
    <t>（min）</t>
    <phoneticPr fontId="3"/>
  </si>
  <si>
    <t>（㎏）</t>
    <phoneticPr fontId="3"/>
  </si>
  <si>
    <t>（kWh）</t>
    <phoneticPr fontId="3"/>
  </si>
  <si>
    <t>（％）</t>
    <phoneticPr fontId="3"/>
  </si>
  <si>
    <r>
      <rPr>
        <i/>
        <sz val="14"/>
        <rFont val="Symbol"/>
        <family val="1"/>
        <charset val="2"/>
      </rPr>
      <t>h</t>
    </r>
    <r>
      <rPr>
        <vertAlign val="subscript"/>
        <sz val="14"/>
        <rFont val="Century"/>
        <family val="1"/>
      </rPr>
      <t xml:space="preserve">b </t>
    </r>
    <r>
      <rPr>
        <sz val="10"/>
        <rFont val="ＭＳ Ｐゴシック"/>
        <family val="3"/>
        <charset val="128"/>
      </rPr>
      <t>平均値　</t>
    </r>
    <r>
      <rPr>
        <sz val="10"/>
        <rFont val="Century"/>
        <family val="1"/>
      </rPr>
      <t>=</t>
    </r>
    <rPh sb="3" eb="6">
      <t>ヘイキンチ</t>
    </rPh>
    <phoneticPr fontId="3"/>
  </si>
  <si>
    <t xml:space="preserve"> (℃）</t>
    <phoneticPr fontId="3"/>
  </si>
  <si>
    <t>(min）</t>
    <phoneticPr fontId="3"/>
  </si>
  <si>
    <r>
      <rPr>
        <i/>
        <sz val="10"/>
        <rFont val="Century"/>
        <family val="1"/>
      </rPr>
      <t>V</t>
    </r>
    <r>
      <rPr>
        <vertAlign val="subscript"/>
        <sz val="10"/>
        <rFont val="Century"/>
        <family val="1"/>
      </rPr>
      <t xml:space="preserve">m </t>
    </r>
    <r>
      <rPr>
        <sz val="10"/>
        <rFont val="ＭＳ Ｐゴシック"/>
        <family val="3"/>
        <charset val="128"/>
      </rPr>
      <t>: 最大調理量[玉/回]</t>
    </r>
    <rPh sb="5" eb="10">
      <t>サイダイチョウリリョウ</t>
    </rPh>
    <rPh sb="11" eb="12">
      <t>タマ</t>
    </rPh>
    <rPh sb="13" eb="14">
      <t>カイ</t>
    </rPh>
    <phoneticPr fontId="3"/>
  </si>
  <si>
    <r>
      <rPr>
        <i/>
        <sz val="10"/>
        <rFont val="Century"/>
        <family val="1"/>
      </rPr>
      <t>T</t>
    </r>
    <r>
      <rPr>
        <vertAlign val="subscript"/>
        <sz val="10"/>
        <rFont val="Century"/>
        <family val="1"/>
      </rPr>
      <t xml:space="preserve">c </t>
    </r>
    <r>
      <rPr>
        <sz val="10"/>
        <rFont val="ＭＳ Ｐゴシック"/>
        <family val="3"/>
        <charset val="128"/>
      </rPr>
      <t>: 調理に要した時間[min/回]</t>
    </r>
    <rPh sb="5" eb="7">
      <t>チョウリ</t>
    </rPh>
    <rPh sb="8" eb="9">
      <t>ヨウ</t>
    </rPh>
    <rPh sb="11" eb="13">
      <t>ジカン</t>
    </rPh>
    <rPh sb="18" eb="19">
      <t>カイ</t>
    </rPh>
    <phoneticPr fontId="3"/>
  </si>
  <si>
    <r>
      <rPr>
        <i/>
        <sz val="10"/>
        <rFont val="Century"/>
        <family val="1"/>
      </rPr>
      <t>T</t>
    </r>
    <r>
      <rPr>
        <vertAlign val="subscript"/>
        <sz val="10"/>
        <rFont val="Century"/>
        <family val="1"/>
      </rPr>
      <t>c</t>
    </r>
    <r>
      <rPr>
        <sz val="10"/>
        <rFont val="ＭＳ Ｐ明朝"/>
        <family val="1"/>
        <charset val="128"/>
      </rPr>
      <t>　</t>
    </r>
    <r>
      <rPr>
        <sz val="10"/>
        <rFont val="Century"/>
        <family val="1"/>
      </rPr>
      <t>=</t>
    </r>
    <phoneticPr fontId="3"/>
  </si>
  <si>
    <r>
      <rPr>
        <i/>
        <sz val="10"/>
        <rFont val="Century"/>
        <family val="1"/>
      </rPr>
      <t>V</t>
    </r>
    <r>
      <rPr>
        <vertAlign val="subscript"/>
        <sz val="10"/>
        <rFont val="Century"/>
        <family val="1"/>
      </rPr>
      <t>m</t>
    </r>
    <r>
      <rPr>
        <sz val="10"/>
        <rFont val="Century"/>
        <family val="1"/>
      </rPr>
      <t xml:space="preserve"> = </t>
    </r>
    <phoneticPr fontId="3"/>
  </si>
  <si>
    <r>
      <rPr>
        <i/>
        <sz val="14"/>
        <rFont val="Century"/>
        <family val="1"/>
      </rPr>
      <t>V</t>
    </r>
    <r>
      <rPr>
        <vertAlign val="subscript"/>
        <sz val="14"/>
        <rFont val="Century"/>
        <family val="1"/>
      </rPr>
      <t>c</t>
    </r>
    <r>
      <rPr>
        <sz val="10"/>
        <rFont val="Century"/>
        <family val="1"/>
      </rPr>
      <t xml:space="preserve"> =</t>
    </r>
    <phoneticPr fontId="3"/>
  </si>
  <si>
    <r>
      <rPr>
        <i/>
        <sz val="10"/>
        <rFont val="Symbol"/>
        <family val="1"/>
        <charset val="2"/>
      </rPr>
      <t>h</t>
    </r>
    <r>
      <rPr>
        <vertAlign val="subscript"/>
        <sz val="10"/>
        <rFont val="Century"/>
        <family val="1"/>
      </rPr>
      <t xml:space="preserve">s </t>
    </r>
    <r>
      <rPr>
        <sz val="10"/>
        <rFont val="ＭＳ Ｐゴシック"/>
        <family val="3"/>
        <charset val="128"/>
      </rPr>
      <t>: 立上り時熱効率[%]</t>
    </r>
    <phoneticPr fontId="3"/>
  </si>
  <si>
    <t>(kW)</t>
    <phoneticPr fontId="3"/>
  </si>
  <si>
    <r>
      <t>r</t>
    </r>
    <r>
      <rPr>
        <vertAlign val="subscript"/>
        <sz val="10"/>
        <rFont val="Century"/>
        <family val="1"/>
      </rPr>
      <t xml:space="preserve">c  </t>
    </r>
    <r>
      <rPr>
        <sz val="10"/>
        <rFont val="Century"/>
        <family val="1"/>
      </rPr>
      <t xml:space="preserve">=  </t>
    </r>
    <phoneticPr fontId="3"/>
  </si>
  <si>
    <r>
      <rPr>
        <i/>
        <sz val="10"/>
        <rFont val="Palatino Linotype"/>
        <family val="1"/>
      </rPr>
      <t>v</t>
    </r>
    <r>
      <rPr>
        <vertAlign val="subscript"/>
        <sz val="10"/>
        <rFont val="Century"/>
        <family val="1"/>
      </rPr>
      <t xml:space="preserve">d </t>
    </r>
    <r>
      <rPr>
        <sz val="10"/>
        <rFont val="Century"/>
        <family val="1"/>
      </rPr>
      <t>=</t>
    </r>
    <phoneticPr fontId="3"/>
  </si>
  <si>
    <r>
      <rPr>
        <i/>
        <sz val="14"/>
        <rFont val="Century"/>
        <family val="1"/>
      </rPr>
      <t>W</t>
    </r>
    <r>
      <rPr>
        <vertAlign val="subscript"/>
        <sz val="14"/>
        <rFont val="Century"/>
        <family val="1"/>
      </rPr>
      <t>dV</t>
    </r>
    <phoneticPr fontId="3"/>
  </si>
  <si>
    <r>
      <rPr>
        <i/>
        <sz val="10"/>
        <rFont val="Century"/>
        <family val="1"/>
      </rPr>
      <t>W</t>
    </r>
    <r>
      <rPr>
        <vertAlign val="subscript"/>
        <sz val="10"/>
        <rFont val="Century"/>
        <family val="1"/>
      </rPr>
      <t xml:space="preserve">L </t>
    </r>
    <r>
      <rPr>
        <sz val="10"/>
        <rFont val="ＭＳ Ｐゴシック"/>
        <family val="3"/>
        <charset val="128"/>
      </rPr>
      <t>: 調理時損失水量[ℓ/kg]</t>
    </r>
    <phoneticPr fontId="3"/>
  </si>
  <si>
    <t>（ℓ/kg）</t>
    <phoneticPr fontId="3"/>
  </si>
  <si>
    <r>
      <rPr>
        <i/>
        <sz val="10"/>
        <rFont val="Palatino Linotype"/>
        <family val="1"/>
      </rPr>
      <t>f</t>
    </r>
    <r>
      <rPr>
        <vertAlign val="subscript"/>
        <sz val="10"/>
        <rFont val="Century"/>
        <family val="1"/>
      </rPr>
      <t>b</t>
    </r>
    <r>
      <rPr>
        <sz val="10"/>
        <rFont val="ＭＳ Ｐゴシック"/>
        <family val="3"/>
        <charset val="128"/>
      </rPr>
      <t xml:space="preserve"> =</t>
    </r>
    <phoneticPr fontId="3"/>
  </si>
  <si>
    <r>
      <rPr>
        <i/>
        <sz val="10"/>
        <color indexed="8"/>
        <rFont val="Century"/>
        <family val="1"/>
      </rPr>
      <t>T</t>
    </r>
    <r>
      <rPr>
        <vertAlign val="subscript"/>
        <sz val="10"/>
        <color indexed="8"/>
        <rFont val="Century"/>
        <family val="1"/>
      </rPr>
      <t>b</t>
    </r>
    <r>
      <rPr>
        <sz val="10"/>
        <color indexed="8"/>
        <rFont val="ＭＳ Ｐゴシック"/>
        <family val="3"/>
        <charset val="128"/>
      </rPr>
      <t xml:space="preserve"> =</t>
    </r>
    <phoneticPr fontId="3"/>
  </si>
  <si>
    <r>
      <rPr>
        <i/>
        <sz val="10"/>
        <rFont val="Century"/>
        <family val="1"/>
      </rPr>
      <t>W</t>
    </r>
    <r>
      <rPr>
        <vertAlign val="subscript"/>
        <sz val="10"/>
        <rFont val="Century"/>
        <family val="1"/>
      </rPr>
      <t xml:space="preserve">L1 </t>
    </r>
    <r>
      <rPr>
        <sz val="10"/>
        <rFont val="ＭＳ Ｐゴシック"/>
        <family val="3"/>
        <charset val="128"/>
      </rPr>
      <t>=</t>
    </r>
    <phoneticPr fontId="3"/>
  </si>
  <si>
    <r>
      <rPr>
        <i/>
        <sz val="10"/>
        <rFont val="Century"/>
        <family val="1"/>
      </rPr>
      <t>W</t>
    </r>
    <r>
      <rPr>
        <vertAlign val="subscript"/>
        <sz val="10"/>
        <rFont val="Century"/>
        <family val="1"/>
      </rPr>
      <t xml:space="preserve">L2 </t>
    </r>
    <r>
      <rPr>
        <sz val="10"/>
        <rFont val="ＭＳ Ｐゴシック"/>
        <family val="3"/>
        <charset val="128"/>
      </rPr>
      <t>=</t>
    </r>
    <phoneticPr fontId="3"/>
  </si>
  <si>
    <r>
      <rPr>
        <i/>
        <sz val="10"/>
        <rFont val="Century"/>
        <family val="1"/>
      </rPr>
      <t>W</t>
    </r>
    <r>
      <rPr>
        <vertAlign val="subscript"/>
        <sz val="10"/>
        <rFont val="Century"/>
        <family val="1"/>
      </rPr>
      <t xml:space="preserve">c </t>
    </r>
    <r>
      <rPr>
        <sz val="10"/>
        <rFont val="ＭＳ Ｐゴシック"/>
        <family val="3"/>
        <charset val="128"/>
      </rPr>
      <t>: 調理時蒸発水量[ℓ/h]</t>
    </r>
    <phoneticPr fontId="3"/>
  </si>
  <si>
    <r>
      <rPr>
        <i/>
        <sz val="10"/>
        <color indexed="8"/>
        <rFont val="Century"/>
        <family val="1"/>
      </rPr>
      <t>T</t>
    </r>
    <r>
      <rPr>
        <vertAlign val="subscript"/>
        <sz val="10"/>
        <color indexed="8"/>
        <rFont val="Century"/>
        <family val="1"/>
      </rPr>
      <t>i</t>
    </r>
    <r>
      <rPr>
        <vertAlign val="subscript"/>
        <sz val="10"/>
        <color indexed="8"/>
        <rFont val="ＭＳ Ｐゴシック"/>
        <family val="3"/>
        <charset val="128"/>
      </rPr>
      <t xml:space="preserve"> </t>
    </r>
    <r>
      <rPr>
        <sz val="10"/>
        <color indexed="8"/>
        <rFont val="ＭＳ Ｐゴシック"/>
        <family val="3"/>
        <charset val="128"/>
      </rPr>
      <t>: 待機時消費電力量試験時の測定時間[min]</t>
    </r>
    <phoneticPr fontId="3"/>
  </si>
  <si>
    <r>
      <rPr>
        <i/>
        <sz val="10"/>
        <rFont val="Century"/>
        <family val="1"/>
      </rPr>
      <t>M</t>
    </r>
    <r>
      <rPr>
        <vertAlign val="subscript"/>
        <sz val="10"/>
        <rFont val="Century"/>
        <family val="1"/>
      </rPr>
      <t>i</t>
    </r>
    <r>
      <rPr>
        <sz val="10"/>
        <rFont val="ＭＳ Ｐゴシック"/>
        <family val="3"/>
        <charset val="128"/>
      </rPr>
      <t xml:space="preserve"> =</t>
    </r>
    <phoneticPr fontId="3"/>
  </si>
  <si>
    <r>
      <rPr>
        <i/>
        <sz val="10"/>
        <color indexed="8"/>
        <rFont val="Century"/>
        <family val="1"/>
      </rPr>
      <t>T</t>
    </r>
    <r>
      <rPr>
        <vertAlign val="subscript"/>
        <sz val="10"/>
        <color indexed="8"/>
        <rFont val="Century"/>
        <family val="1"/>
      </rPr>
      <t>i</t>
    </r>
    <r>
      <rPr>
        <sz val="10"/>
        <color indexed="8"/>
        <rFont val="ＭＳ Ｐゴシック"/>
        <family val="3"/>
        <charset val="128"/>
      </rPr>
      <t xml:space="preserve"> =</t>
    </r>
    <phoneticPr fontId="3"/>
  </si>
  <si>
    <r>
      <rPr>
        <i/>
        <sz val="10"/>
        <rFont val="Century"/>
        <family val="1"/>
      </rPr>
      <t>W</t>
    </r>
    <r>
      <rPr>
        <vertAlign val="subscript"/>
        <sz val="10"/>
        <rFont val="Century"/>
        <family val="1"/>
      </rPr>
      <t>dV</t>
    </r>
    <r>
      <rPr>
        <sz val="10"/>
        <rFont val="ＭＳ Ｐゴシック"/>
        <family val="3"/>
        <charset val="128"/>
      </rPr>
      <t xml:space="preserve"> :日あたり給水量（量想定）[ℓ/日]</t>
    </r>
    <rPh sb="5" eb="6">
      <t>ヒ</t>
    </rPh>
    <rPh sb="9" eb="11">
      <t>キュウスイ</t>
    </rPh>
    <rPh sb="11" eb="12">
      <t>リョウ</t>
    </rPh>
    <rPh sb="13" eb="14">
      <t>リョウ</t>
    </rPh>
    <rPh sb="14" eb="16">
      <t>ソウテイ</t>
    </rPh>
    <phoneticPr fontId="3"/>
  </si>
  <si>
    <r>
      <rPr>
        <i/>
        <sz val="10"/>
        <color indexed="8"/>
        <rFont val="Century"/>
        <family val="1"/>
      </rPr>
      <t>W</t>
    </r>
    <r>
      <rPr>
        <vertAlign val="subscript"/>
        <sz val="10"/>
        <color indexed="8"/>
        <rFont val="Century"/>
        <family val="1"/>
      </rPr>
      <t>L</t>
    </r>
    <r>
      <rPr>
        <sz val="10"/>
        <color indexed="8"/>
        <rFont val="ＭＳ Ｐゴシック"/>
        <family val="3"/>
        <charset val="128"/>
      </rPr>
      <t xml:space="preserve"> =</t>
    </r>
    <phoneticPr fontId="3"/>
  </si>
  <si>
    <r>
      <rPr>
        <i/>
        <sz val="10"/>
        <color indexed="8"/>
        <rFont val="Century"/>
        <family val="1"/>
      </rPr>
      <t>W</t>
    </r>
    <r>
      <rPr>
        <vertAlign val="subscript"/>
        <sz val="10"/>
        <color indexed="8"/>
        <rFont val="Century"/>
        <family val="1"/>
      </rPr>
      <t>c</t>
    </r>
    <r>
      <rPr>
        <sz val="10"/>
        <color indexed="8"/>
        <rFont val="ＭＳ Ｐゴシック"/>
        <family val="3"/>
        <charset val="128"/>
      </rPr>
      <t xml:space="preserve"> =</t>
    </r>
    <phoneticPr fontId="3"/>
  </si>
  <si>
    <r>
      <rPr>
        <i/>
        <sz val="10"/>
        <color indexed="8"/>
        <rFont val="Century"/>
        <family val="1"/>
      </rPr>
      <t>W</t>
    </r>
    <r>
      <rPr>
        <vertAlign val="subscript"/>
        <sz val="10"/>
        <color indexed="8"/>
        <rFont val="Century"/>
        <family val="1"/>
      </rPr>
      <t>i</t>
    </r>
    <r>
      <rPr>
        <sz val="10"/>
        <color indexed="8"/>
        <rFont val="ＭＳ Ｐゴシック"/>
        <family val="3"/>
        <charset val="128"/>
      </rPr>
      <t xml:space="preserve"> =</t>
    </r>
    <phoneticPr fontId="3"/>
  </si>
  <si>
    <r>
      <rPr>
        <i/>
        <sz val="10"/>
        <rFont val="Century"/>
        <family val="1"/>
      </rPr>
      <t>V</t>
    </r>
    <r>
      <rPr>
        <vertAlign val="subscript"/>
        <sz val="10"/>
        <rFont val="Century"/>
        <family val="1"/>
      </rPr>
      <t xml:space="preserve">c </t>
    </r>
    <r>
      <rPr>
        <sz val="10"/>
        <rFont val="Century"/>
        <family val="1"/>
      </rPr>
      <t>=</t>
    </r>
    <phoneticPr fontId="3"/>
  </si>
  <si>
    <r>
      <rPr>
        <i/>
        <sz val="10"/>
        <rFont val="Century"/>
        <family val="1"/>
      </rPr>
      <t>h</t>
    </r>
    <r>
      <rPr>
        <vertAlign val="subscript"/>
        <sz val="10"/>
        <rFont val="Century"/>
        <family val="1"/>
      </rPr>
      <t>c</t>
    </r>
    <r>
      <rPr>
        <sz val="10"/>
        <rFont val="Century"/>
        <family val="1"/>
      </rPr>
      <t xml:space="preserve"> = </t>
    </r>
    <phoneticPr fontId="3"/>
  </si>
  <si>
    <r>
      <rPr>
        <i/>
        <sz val="10"/>
        <rFont val="Century"/>
        <family val="1"/>
      </rPr>
      <t>h</t>
    </r>
    <r>
      <rPr>
        <vertAlign val="subscript"/>
        <sz val="10"/>
        <rFont val="Century"/>
        <family val="1"/>
      </rPr>
      <t>i</t>
    </r>
    <r>
      <rPr>
        <sz val="10"/>
        <rFont val="Century"/>
        <family val="1"/>
      </rPr>
      <t xml:space="preserve"> = </t>
    </r>
    <phoneticPr fontId="3"/>
  </si>
  <si>
    <r>
      <rPr>
        <i/>
        <sz val="10"/>
        <rFont val="Century"/>
        <family val="1"/>
      </rPr>
      <t>h</t>
    </r>
    <r>
      <rPr>
        <vertAlign val="subscript"/>
        <sz val="10"/>
        <rFont val="Century"/>
        <family val="1"/>
      </rPr>
      <t>d</t>
    </r>
    <r>
      <rPr>
        <sz val="10"/>
        <rFont val="Century"/>
        <family val="1"/>
      </rPr>
      <t xml:space="preserve"> = </t>
    </r>
    <phoneticPr fontId="3"/>
  </si>
  <si>
    <r>
      <t>r</t>
    </r>
    <r>
      <rPr>
        <vertAlign val="subscript"/>
        <sz val="10"/>
        <rFont val="Century"/>
        <family val="1"/>
      </rPr>
      <t xml:space="preserve">c  </t>
    </r>
    <r>
      <rPr>
        <sz val="10"/>
        <rFont val="Century"/>
        <family val="1"/>
      </rPr>
      <t xml:space="preserve">=  </t>
    </r>
    <phoneticPr fontId="3"/>
  </si>
  <si>
    <r>
      <rPr>
        <i/>
        <sz val="10"/>
        <color indexed="8"/>
        <rFont val="Century"/>
        <family val="1"/>
      </rPr>
      <t>W</t>
    </r>
    <r>
      <rPr>
        <vertAlign val="subscript"/>
        <sz val="10"/>
        <color indexed="8"/>
        <rFont val="Century"/>
        <family val="1"/>
      </rPr>
      <t>dV</t>
    </r>
    <r>
      <rPr>
        <sz val="10"/>
        <color indexed="8"/>
        <rFont val="ＭＳ Ｐゴシック"/>
        <family val="3"/>
        <charset val="128"/>
      </rPr>
      <t xml:space="preserve"> =</t>
    </r>
    <phoneticPr fontId="3"/>
  </si>
  <si>
    <r>
      <rPr>
        <i/>
        <sz val="10"/>
        <rFont val="Century"/>
        <family val="1"/>
      </rPr>
      <t>P</t>
    </r>
    <r>
      <rPr>
        <vertAlign val="subscript"/>
        <sz val="10"/>
        <rFont val="Century"/>
        <family val="1"/>
      </rPr>
      <t>s</t>
    </r>
    <r>
      <rPr>
        <sz val="10"/>
        <rFont val="Century"/>
        <family val="1"/>
      </rPr>
      <t xml:space="preserve"> = </t>
    </r>
    <phoneticPr fontId="3"/>
  </si>
  <si>
    <r>
      <rPr>
        <i/>
        <sz val="10"/>
        <rFont val="Century"/>
        <family val="1"/>
      </rPr>
      <t>P</t>
    </r>
    <r>
      <rPr>
        <vertAlign val="subscript"/>
        <sz val="10"/>
        <rFont val="Century"/>
        <family val="1"/>
      </rPr>
      <t>t</t>
    </r>
    <r>
      <rPr>
        <i/>
        <vertAlign val="subscript"/>
        <sz val="10"/>
        <rFont val="Century"/>
        <family val="1"/>
      </rPr>
      <t xml:space="preserve"> </t>
    </r>
    <r>
      <rPr>
        <sz val="10"/>
        <rFont val="ＭＳ Ｐゴシック"/>
        <family val="3"/>
        <charset val="128"/>
      </rPr>
      <t>: 消費電力量</t>
    </r>
    <r>
      <rPr>
        <sz val="9"/>
        <rFont val="ＭＳ Ｐゴシック"/>
        <family val="3"/>
        <charset val="128"/>
      </rPr>
      <t>[kWh]</t>
    </r>
    <phoneticPr fontId="3"/>
  </si>
  <si>
    <r>
      <rPr>
        <i/>
        <sz val="10"/>
        <rFont val="Century"/>
        <family val="1"/>
      </rPr>
      <t>P</t>
    </r>
    <r>
      <rPr>
        <vertAlign val="subscript"/>
        <sz val="10"/>
        <rFont val="Century"/>
        <family val="1"/>
      </rPr>
      <t xml:space="preserve">b </t>
    </r>
    <r>
      <rPr>
        <sz val="10"/>
        <rFont val="ＭＳ Ｐゴシック"/>
        <family val="3"/>
        <charset val="128"/>
      </rPr>
      <t>: 消費電力量[kWh]</t>
    </r>
    <phoneticPr fontId="3"/>
  </si>
  <si>
    <r>
      <rPr>
        <i/>
        <sz val="10"/>
        <rFont val="Century"/>
        <family val="1"/>
      </rPr>
      <t>M</t>
    </r>
    <r>
      <rPr>
        <vertAlign val="subscript"/>
        <sz val="10"/>
        <rFont val="Century"/>
        <family val="1"/>
      </rPr>
      <t xml:space="preserve">b </t>
    </r>
    <r>
      <rPr>
        <sz val="10"/>
        <rFont val="ＭＳ Ｐゴシック"/>
        <family val="3"/>
        <charset val="128"/>
      </rPr>
      <t>: 蒸発量[kg]</t>
    </r>
    <phoneticPr fontId="3"/>
  </si>
  <si>
    <r>
      <rPr>
        <i/>
        <sz val="10"/>
        <rFont val="Symbol"/>
        <family val="1"/>
        <charset val="2"/>
      </rPr>
      <t>q</t>
    </r>
    <r>
      <rPr>
        <vertAlign val="subscript"/>
        <sz val="10"/>
        <rFont val="Century"/>
        <family val="1"/>
      </rPr>
      <t xml:space="preserve">s </t>
    </r>
    <r>
      <rPr>
        <sz val="10"/>
        <rFont val="ＭＳ Ｐゴシック"/>
        <family val="3"/>
        <charset val="128"/>
      </rPr>
      <t>: 加熱に用いる水の初温[℃]</t>
    </r>
    <phoneticPr fontId="3"/>
  </si>
  <si>
    <r>
      <rPr>
        <i/>
        <sz val="10"/>
        <rFont val="Century"/>
        <family val="1"/>
      </rPr>
      <t>T</t>
    </r>
    <r>
      <rPr>
        <vertAlign val="subscript"/>
        <sz val="10"/>
        <rFont val="Century"/>
        <family val="1"/>
      </rPr>
      <t xml:space="preserve">s </t>
    </r>
    <r>
      <rPr>
        <sz val="10"/>
        <rFont val="ＭＳ Ｐゴシック"/>
        <family val="3"/>
        <charset val="128"/>
      </rPr>
      <t>: 立上り性能[min]</t>
    </r>
    <phoneticPr fontId="3"/>
  </si>
  <si>
    <r>
      <rPr>
        <i/>
        <sz val="10"/>
        <rFont val="Century"/>
        <family val="1"/>
      </rPr>
      <t>P</t>
    </r>
    <r>
      <rPr>
        <vertAlign val="subscript"/>
        <sz val="10"/>
        <rFont val="Century"/>
        <family val="1"/>
      </rPr>
      <t xml:space="preserve">s </t>
    </r>
    <r>
      <rPr>
        <sz val="10"/>
        <rFont val="ＭＳ Ｐゴシック"/>
        <family val="3"/>
        <charset val="128"/>
      </rPr>
      <t>: 消費電力量[kWh/回]</t>
    </r>
    <rPh sb="5" eb="7">
      <t>ショウヒ</t>
    </rPh>
    <rPh sb="7" eb="9">
      <t>デンリョク</t>
    </rPh>
    <rPh sb="9" eb="10">
      <t>リョウ</t>
    </rPh>
    <rPh sb="15" eb="16">
      <t>カイ</t>
    </rPh>
    <phoneticPr fontId="3"/>
  </si>
  <si>
    <r>
      <rPr>
        <i/>
        <sz val="10"/>
        <rFont val="Symbol"/>
        <family val="1"/>
        <charset val="2"/>
      </rPr>
      <t>q</t>
    </r>
    <r>
      <rPr>
        <vertAlign val="subscript"/>
        <sz val="10"/>
        <rFont val="Century"/>
        <family val="1"/>
      </rPr>
      <t xml:space="preserve">f </t>
    </r>
    <r>
      <rPr>
        <sz val="10"/>
        <rFont val="ＭＳ Ｐゴシック"/>
        <family val="3"/>
        <charset val="128"/>
      </rPr>
      <t>: 加熱された水の最終温度[℃]</t>
    </r>
    <phoneticPr fontId="3"/>
  </si>
  <si>
    <r>
      <rPr>
        <i/>
        <sz val="10"/>
        <rFont val="Symbol"/>
        <family val="1"/>
        <charset val="2"/>
      </rPr>
      <t>h</t>
    </r>
    <r>
      <rPr>
        <vertAlign val="subscript"/>
        <sz val="10"/>
        <rFont val="Century"/>
        <family val="1"/>
      </rPr>
      <t xml:space="preserve">s </t>
    </r>
    <r>
      <rPr>
        <sz val="10"/>
        <rFont val="ＭＳ Ｐゴシック"/>
        <family val="3"/>
        <charset val="128"/>
      </rPr>
      <t>: 立上り時熱効率[%]</t>
    </r>
    <phoneticPr fontId="3"/>
  </si>
  <si>
    <r>
      <rPr>
        <i/>
        <sz val="14"/>
        <rFont val="Symbol"/>
        <family val="1"/>
        <charset val="2"/>
      </rPr>
      <t>h</t>
    </r>
    <r>
      <rPr>
        <vertAlign val="subscript"/>
        <sz val="14"/>
        <rFont val="Century"/>
        <family val="1"/>
      </rPr>
      <t>s</t>
    </r>
    <r>
      <rPr>
        <vertAlign val="subscript"/>
        <sz val="10"/>
        <rFont val="Century"/>
        <family val="1"/>
      </rPr>
      <t xml:space="preserve"> </t>
    </r>
    <r>
      <rPr>
        <sz val="10"/>
        <rFont val="ＭＳ Ｐゴシック"/>
        <family val="3"/>
        <charset val="128"/>
      </rPr>
      <t xml:space="preserve">平均値 = </t>
    </r>
    <rPh sb="3" eb="6">
      <t>ヘイキンチ</t>
    </rPh>
    <phoneticPr fontId="3"/>
  </si>
  <si>
    <r>
      <rPr>
        <i/>
        <sz val="10"/>
        <rFont val="Century"/>
        <family val="1"/>
      </rPr>
      <t>P</t>
    </r>
    <r>
      <rPr>
        <vertAlign val="subscript"/>
        <sz val="10"/>
        <rFont val="Century"/>
        <family val="1"/>
      </rPr>
      <t xml:space="preserve">c </t>
    </r>
    <r>
      <rPr>
        <sz val="10"/>
        <rFont val="ＭＳ Ｐゴシック"/>
        <family val="3"/>
        <charset val="128"/>
      </rPr>
      <t>: 消費電力量[kWh/回]</t>
    </r>
    <phoneticPr fontId="3"/>
  </si>
  <si>
    <r>
      <rPr>
        <i/>
        <sz val="10"/>
        <rFont val="Century"/>
        <family val="1"/>
      </rPr>
      <t>T</t>
    </r>
    <r>
      <rPr>
        <vertAlign val="subscript"/>
        <sz val="10"/>
        <rFont val="Century"/>
        <family val="1"/>
      </rPr>
      <t xml:space="preserve">i </t>
    </r>
    <r>
      <rPr>
        <sz val="10"/>
        <rFont val="ＭＳ Ｐゴシック"/>
        <family val="3"/>
        <charset val="128"/>
      </rPr>
      <t>: 消費電力量の測定時間[min]</t>
    </r>
    <rPh sb="5" eb="10">
      <t>ショウヒデンリョクリョウ</t>
    </rPh>
    <rPh sb="11" eb="13">
      <t>ソクテイ</t>
    </rPh>
    <rPh sb="13" eb="15">
      <t>ジカン</t>
    </rPh>
    <phoneticPr fontId="3"/>
  </si>
  <si>
    <t>②調理時</t>
    <phoneticPr fontId="3"/>
  </si>
  <si>
    <t>6.給水量</t>
    <rPh sb="2" eb="4">
      <t>キュウスイ</t>
    </rPh>
    <phoneticPr fontId="3"/>
  </si>
  <si>
    <t>①立上り時</t>
    <rPh sb="1" eb="3">
      <t>タチアガ</t>
    </rPh>
    <rPh sb="4" eb="5">
      <t>ジ</t>
    </rPh>
    <phoneticPr fontId="3"/>
  </si>
  <si>
    <t>③待機時</t>
    <rPh sb="1" eb="3">
      <t>タイキ</t>
    </rPh>
    <rPh sb="3" eb="4">
      <t>ジ</t>
    </rPh>
    <phoneticPr fontId="3"/>
  </si>
  <si>
    <t>⑤日あたり給水量</t>
    <rPh sb="1" eb="2">
      <t>ヒ</t>
    </rPh>
    <rPh sb="5" eb="7">
      <t>キュウスイ</t>
    </rPh>
    <rPh sb="7" eb="8">
      <t>リョウ</t>
    </rPh>
    <phoneticPr fontId="3"/>
  </si>
  <si>
    <r>
      <rPr>
        <i/>
        <sz val="11"/>
        <rFont val="Century"/>
        <family val="1"/>
      </rPr>
      <t>W</t>
    </r>
    <r>
      <rPr>
        <vertAlign val="subscript"/>
        <sz val="11"/>
        <rFont val="Century"/>
        <family val="1"/>
      </rPr>
      <t>i</t>
    </r>
    <r>
      <rPr>
        <vertAlign val="subscript"/>
        <sz val="11"/>
        <rFont val="ＭＳ Ｐゴシック"/>
        <family val="3"/>
        <charset val="128"/>
      </rPr>
      <t xml:space="preserve"> </t>
    </r>
    <r>
      <rPr>
        <sz val="11"/>
        <rFont val="ＭＳ Ｐゴシック"/>
        <family val="3"/>
        <charset val="128"/>
      </rPr>
      <t>: 待機時給水量[ℓ/h]</t>
    </r>
    <rPh sb="8" eb="10">
      <t>キュウスイ</t>
    </rPh>
    <phoneticPr fontId="3"/>
  </si>
  <si>
    <r>
      <rPr>
        <i/>
        <sz val="14"/>
        <rFont val="Century"/>
        <family val="1"/>
      </rPr>
      <t>W</t>
    </r>
    <r>
      <rPr>
        <vertAlign val="subscript"/>
        <sz val="14"/>
        <rFont val="Century"/>
        <family val="1"/>
      </rPr>
      <t>s</t>
    </r>
    <phoneticPr fontId="3"/>
  </si>
  <si>
    <r>
      <rPr>
        <i/>
        <sz val="14"/>
        <rFont val="Century"/>
        <family val="1"/>
      </rPr>
      <t>W</t>
    </r>
    <r>
      <rPr>
        <vertAlign val="subscript"/>
        <sz val="14"/>
        <rFont val="Century"/>
        <family val="1"/>
      </rPr>
      <t xml:space="preserve">L </t>
    </r>
    <r>
      <rPr>
        <sz val="10"/>
        <rFont val="ＭＳ Ｐゴシック"/>
        <family val="3"/>
        <charset val="128"/>
      </rPr>
      <t>=</t>
    </r>
    <phoneticPr fontId="3"/>
  </si>
  <si>
    <t>(回/日）</t>
    <rPh sb="1" eb="2">
      <t>カイ</t>
    </rPh>
    <rPh sb="3" eb="4">
      <t>ニチ</t>
    </rPh>
    <phoneticPr fontId="3"/>
  </si>
  <si>
    <r>
      <rPr>
        <i/>
        <sz val="10"/>
        <color indexed="8"/>
        <rFont val="Century"/>
        <family val="1"/>
      </rPr>
      <t>W</t>
    </r>
    <r>
      <rPr>
        <vertAlign val="subscript"/>
        <sz val="10"/>
        <color indexed="8"/>
        <rFont val="Century"/>
        <family val="1"/>
      </rPr>
      <t>c</t>
    </r>
    <r>
      <rPr>
        <sz val="10"/>
        <color indexed="8"/>
        <rFont val="ＭＳ Ｐゴシック"/>
        <family val="3"/>
        <charset val="128"/>
      </rPr>
      <t xml:space="preserve"> =</t>
    </r>
    <phoneticPr fontId="3"/>
  </si>
  <si>
    <r>
      <rPr>
        <i/>
        <sz val="10"/>
        <rFont val="Century"/>
        <family val="1"/>
      </rPr>
      <t>T</t>
    </r>
    <r>
      <rPr>
        <vertAlign val="subscript"/>
        <sz val="10"/>
        <rFont val="Century"/>
        <family val="1"/>
      </rPr>
      <t>g</t>
    </r>
    <r>
      <rPr>
        <sz val="10"/>
        <rFont val="Century"/>
        <family val="1"/>
      </rPr>
      <t xml:space="preserve"> =</t>
    </r>
    <phoneticPr fontId="3"/>
  </si>
  <si>
    <r>
      <rPr>
        <i/>
        <sz val="10"/>
        <rFont val="Symbol"/>
        <family val="1"/>
        <charset val="2"/>
      </rPr>
      <t>q</t>
    </r>
    <r>
      <rPr>
        <vertAlign val="subscript"/>
        <sz val="10"/>
        <rFont val="Century"/>
        <family val="1"/>
      </rPr>
      <t>s</t>
    </r>
    <r>
      <rPr>
        <sz val="10"/>
        <rFont val="ＭＳ Ｐゴシック"/>
        <family val="3"/>
        <charset val="128"/>
      </rPr>
      <t xml:space="preserve"> = </t>
    </r>
    <phoneticPr fontId="3"/>
  </si>
  <si>
    <r>
      <rPr>
        <i/>
        <sz val="10"/>
        <rFont val="Century"/>
        <family val="1"/>
      </rPr>
      <t>T</t>
    </r>
    <r>
      <rPr>
        <vertAlign val="subscript"/>
        <sz val="10"/>
        <rFont val="Century"/>
        <family val="1"/>
      </rPr>
      <t>s</t>
    </r>
    <r>
      <rPr>
        <sz val="10"/>
        <rFont val="ＭＳ Ｐゴシック"/>
        <family val="3"/>
        <charset val="128"/>
      </rPr>
      <t xml:space="preserve"> =</t>
    </r>
    <phoneticPr fontId="3"/>
  </si>
  <si>
    <r>
      <rPr>
        <i/>
        <sz val="14"/>
        <rFont val="Century"/>
        <family val="1"/>
      </rPr>
      <t>T</t>
    </r>
    <r>
      <rPr>
        <vertAlign val="subscript"/>
        <sz val="14"/>
        <rFont val="Century"/>
        <family val="1"/>
      </rPr>
      <t xml:space="preserve">s </t>
    </r>
    <r>
      <rPr>
        <sz val="10"/>
        <rFont val="ＭＳ Ｐゴシック"/>
        <family val="3"/>
        <charset val="128"/>
      </rPr>
      <t>平均値</t>
    </r>
    <r>
      <rPr>
        <sz val="10"/>
        <rFont val="Century"/>
        <family val="1"/>
      </rPr>
      <t xml:space="preserve"> </t>
    </r>
    <r>
      <rPr>
        <sz val="12"/>
        <rFont val="ＭＳ Ｐゴシック"/>
        <family val="3"/>
        <charset val="128"/>
      </rPr>
      <t>=</t>
    </r>
    <rPh sb="3" eb="6">
      <t>ヘイキンチ</t>
    </rPh>
    <phoneticPr fontId="3"/>
  </si>
  <si>
    <t>（kJ/kg℃）</t>
    <phoneticPr fontId="3"/>
  </si>
  <si>
    <t>①立上り時</t>
    <rPh sb="4" eb="5">
      <t>ジ</t>
    </rPh>
    <phoneticPr fontId="3"/>
  </si>
  <si>
    <r>
      <rPr>
        <i/>
        <sz val="10"/>
        <rFont val="Century"/>
        <family val="1"/>
      </rPr>
      <t>W</t>
    </r>
    <r>
      <rPr>
        <vertAlign val="subscript"/>
        <sz val="10"/>
        <rFont val="Century"/>
        <family val="1"/>
      </rPr>
      <t xml:space="preserve">L </t>
    </r>
    <r>
      <rPr>
        <sz val="10"/>
        <rFont val="ＭＳ Ｐゴシック"/>
        <family val="3"/>
        <charset val="128"/>
      </rPr>
      <t>: 調理時損失水量[ℓ/kg]</t>
    </r>
    <phoneticPr fontId="3"/>
  </si>
  <si>
    <r>
      <rPr>
        <i/>
        <sz val="10"/>
        <rFont val="Century"/>
        <family val="1"/>
      </rPr>
      <t>W</t>
    </r>
    <r>
      <rPr>
        <vertAlign val="subscript"/>
        <sz val="10"/>
        <rFont val="Century"/>
        <family val="1"/>
      </rPr>
      <t xml:space="preserve">c </t>
    </r>
    <r>
      <rPr>
        <sz val="10"/>
        <rFont val="ＭＳ Ｐゴシック"/>
        <family val="3"/>
        <charset val="128"/>
      </rPr>
      <t>: 調理時蒸発水量[ℓ/h]</t>
    </r>
    <phoneticPr fontId="3"/>
  </si>
  <si>
    <r>
      <rPr>
        <i/>
        <sz val="10"/>
        <rFont val="Century"/>
        <family val="1"/>
      </rPr>
      <t>W</t>
    </r>
    <r>
      <rPr>
        <vertAlign val="subscript"/>
        <sz val="10"/>
        <rFont val="Century"/>
        <family val="1"/>
      </rPr>
      <t xml:space="preserve">i </t>
    </r>
    <r>
      <rPr>
        <sz val="10"/>
        <rFont val="ＭＳ Ｐゴシック"/>
        <family val="3"/>
        <charset val="128"/>
      </rPr>
      <t>: 待機時給水量[ℓ/h]</t>
    </r>
    <rPh sb="8" eb="10">
      <t>キュウスイ</t>
    </rPh>
    <phoneticPr fontId="3"/>
  </si>
  <si>
    <t xml:space="preserve"> (kWh/日）</t>
    <phoneticPr fontId="3"/>
  </si>
  <si>
    <t>調理時間想定と、調理量想定の日あたり消費電力量を計算する。</t>
    <rPh sb="0" eb="2">
      <t>チョウリ</t>
    </rPh>
    <rPh sb="2" eb="4">
      <t>ジカン</t>
    </rPh>
    <rPh sb="4" eb="6">
      <t>ソウテイ</t>
    </rPh>
    <rPh sb="14" eb="15">
      <t>ヒ</t>
    </rPh>
    <rPh sb="18" eb="20">
      <t>ショウヒ</t>
    </rPh>
    <rPh sb="20" eb="22">
      <t>デンリョク</t>
    </rPh>
    <rPh sb="22" eb="23">
      <t>リョウ</t>
    </rPh>
    <rPh sb="24" eb="26">
      <t>ケイサン</t>
    </rPh>
    <phoneticPr fontId="3"/>
  </si>
  <si>
    <r>
      <rPr>
        <i/>
        <sz val="10"/>
        <rFont val="Century"/>
        <family val="1"/>
      </rPr>
      <t>W</t>
    </r>
    <r>
      <rPr>
        <vertAlign val="subscript"/>
        <sz val="10"/>
        <rFont val="Century"/>
        <family val="1"/>
      </rPr>
      <t>dH</t>
    </r>
    <r>
      <rPr>
        <sz val="10"/>
        <rFont val="ＭＳ Ｐゴシック"/>
        <family val="3"/>
        <charset val="128"/>
      </rPr>
      <t xml:space="preserve"> :日あたり給水量（時間想定）[ℓ/日]</t>
    </r>
    <rPh sb="5" eb="6">
      <t>ヒ</t>
    </rPh>
    <rPh sb="9" eb="11">
      <t>キュウスイ</t>
    </rPh>
    <rPh sb="11" eb="12">
      <t>リョウ</t>
    </rPh>
    <rPh sb="13" eb="15">
      <t>ジカン</t>
    </rPh>
    <rPh sb="15" eb="17">
      <t>ソウテイ</t>
    </rPh>
    <phoneticPr fontId="3"/>
  </si>
  <si>
    <t>調理時間想定と調理量想定の日あたり給水量を計算する。</t>
    <rPh sb="0" eb="2">
      <t>チョウリ</t>
    </rPh>
    <rPh sb="2" eb="4">
      <t>ジカン</t>
    </rPh>
    <rPh sb="17" eb="19">
      <t>キュウスイ</t>
    </rPh>
    <rPh sb="19" eb="20">
      <t>リョウ</t>
    </rPh>
    <phoneticPr fontId="3"/>
  </si>
  <si>
    <t>重量(kg)</t>
  </si>
  <si>
    <t>③待機時</t>
    <phoneticPr fontId="3"/>
  </si>
  <si>
    <r>
      <rPr>
        <i/>
        <sz val="10"/>
        <rFont val="Century"/>
        <family val="1"/>
      </rPr>
      <t>V</t>
    </r>
    <r>
      <rPr>
        <vertAlign val="subscript"/>
        <sz val="10"/>
        <rFont val="Century"/>
        <family val="1"/>
      </rPr>
      <t xml:space="preserve">c </t>
    </r>
    <r>
      <rPr>
        <sz val="10"/>
        <rFont val="ＭＳ Ｐゴシック"/>
        <family val="3"/>
        <charset val="128"/>
      </rPr>
      <t>: 連続調理能力[玉/h]</t>
    </r>
    <rPh sb="5" eb="7">
      <t>レンゾク</t>
    </rPh>
    <rPh sb="7" eb="11">
      <t>チョウリノウリョク</t>
    </rPh>
    <rPh sb="12" eb="13">
      <t>タマ</t>
    </rPh>
    <phoneticPr fontId="3"/>
  </si>
  <si>
    <r>
      <rPr>
        <i/>
        <sz val="14"/>
        <rFont val="Century"/>
        <family val="1"/>
      </rPr>
      <t>W</t>
    </r>
    <r>
      <rPr>
        <vertAlign val="subscript"/>
        <sz val="14"/>
        <rFont val="Century"/>
        <family val="1"/>
      </rPr>
      <t>i</t>
    </r>
    <r>
      <rPr>
        <sz val="10"/>
        <rFont val="ＭＳ Ｐゴシック"/>
        <family val="3"/>
        <charset val="128"/>
      </rPr>
      <t xml:space="preserve"> 平均値＝</t>
    </r>
    <rPh sb="3" eb="6">
      <t>ヘイキンチ</t>
    </rPh>
    <phoneticPr fontId="3"/>
  </si>
  <si>
    <r>
      <rPr>
        <i/>
        <sz val="10"/>
        <rFont val="Century"/>
        <family val="1"/>
      </rPr>
      <t>W</t>
    </r>
    <r>
      <rPr>
        <vertAlign val="subscript"/>
        <sz val="10"/>
        <rFont val="Century"/>
        <family val="1"/>
      </rPr>
      <t>i</t>
    </r>
    <r>
      <rPr>
        <sz val="10"/>
        <rFont val="ＭＳ Ｐゴシック"/>
        <family val="3"/>
        <charset val="128"/>
      </rPr>
      <t xml:space="preserve"> =</t>
    </r>
    <phoneticPr fontId="3"/>
  </si>
  <si>
    <t>気圧
(hPa)</t>
    <rPh sb="0" eb="1">
      <t>キ</t>
    </rPh>
    <rPh sb="1" eb="2">
      <t>アツ</t>
    </rPh>
    <phoneticPr fontId="3"/>
  </si>
  <si>
    <r>
      <rPr>
        <i/>
        <sz val="10"/>
        <rFont val="Century"/>
        <family val="1"/>
      </rPr>
      <t>W</t>
    </r>
    <r>
      <rPr>
        <vertAlign val="subscript"/>
        <sz val="10"/>
        <rFont val="Century"/>
        <family val="1"/>
      </rPr>
      <t>s</t>
    </r>
    <r>
      <rPr>
        <sz val="10"/>
        <rFont val="ＭＳ Ｐゴシック"/>
        <family val="3"/>
        <charset val="128"/>
      </rPr>
      <t xml:space="preserve"> : 立上り時給水量［ℓ/回］</t>
    </r>
    <rPh sb="5" eb="7">
      <t>タチアガ</t>
    </rPh>
    <rPh sb="8" eb="9">
      <t>ジ</t>
    </rPh>
    <rPh sb="9" eb="11">
      <t>キュウスイ</t>
    </rPh>
    <rPh sb="11" eb="12">
      <t>リョウ</t>
    </rPh>
    <rPh sb="15" eb="16">
      <t>カイ</t>
    </rPh>
    <phoneticPr fontId="3"/>
  </si>
  <si>
    <t>（ℓ/回）</t>
    <rPh sb="3" eb="4">
      <t>カイ</t>
    </rPh>
    <phoneticPr fontId="3"/>
  </si>
  <si>
    <r>
      <rPr>
        <i/>
        <sz val="10"/>
        <rFont val="Century"/>
        <family val="1"/>
      </rPr>
      <t>W</t>
    </r>
    <r>
      <rPr>
        <vertAlign val="subscript"/>
        <sz val="10"/>
        <rFont val="Century"/>
        <family val="1"/>
      </rPr>
      <t xml:space="preserve">S </t>
    </r>
    <r>
      <rPr>
        <sz val="10"/>
        <rFont val="ＭＳ Ｐゴシック"/>
        <family val="3"/>
        <charset val="128"/>
      </rPr>
      <t>: 立上り時給水量[ℓ/回]</t>
    </r>
    <rPh sb="5" eb="7">
      <t>タチアガ</t>
    </rPh>
    <rPh sb="8" eb="9">
      <t>ジ</t>
    </rPh>
    <rPh sb="9" eb="11">
      <t>キュウスイ</t>
    </rPh>
    <rPh sb="11" eb="12">
      <t>リョウ</t>
    </rPh>
    <rPh sb="15" eb="16">
      <t>カイ</t>
    </rPh>
    <phoneticPr fontId="3"/>
  </si>
  <si>
    <r>
      <rPr>
        <i/>
        <sz val="10"/>
        <rFont val="ＭＳ Ｐ明朝"/>
        <family val="1"/>
        <charset val="128"/>
      </rPr>
      <t>Δ</t>
    </r>
    <r>
      <rPr>
        <i/>
        <sz val="10"/>
        <rFont val="Century"/>
        <family val="1"/>
      </rPr>
      <t>T</t>
    </r>
    <r>
      <rPr>
        <vertAlign val="subscript"/>
        <sz val="10"/>
        <rFont val="Century"/>
        <family val="1"/>
      </rPr>
      <t>h</t>
    </r>
    <r>
      <rPr>
        <sz val="10"/>
        <rFont val="Times New Roman"/>
        <family val="1"/>
      </rPr>
      <t xml:space="preserve"> = </t>
    </r>
    <phoneticPr fontId="3"/>
  </si>
  <si>
    <t>(℃)</t>
    <phoneticPr fontId="3"/>
  </si>
  <si>
    <r>
      <rPr>
        <i/>
        <sz val="10"/>
        <rFont val="Century"/>
        <family val="1"/>
      </rPr>
      <t>T</t>
    </r>
    <r>
      <rPr>
        <vertAlign val="subscript"/>
        <sz val="10"/>
        <rFont val="Century"/>
        <family val="1"/>
      </rPr>
      <t>r</t>
    </r>
    <r>
      <rPr>
        <sz val="10"/>
        <rFont val="ＭＳ Ｐゴシック"/>
        <family val="3"/>
        <charset val="128"/>
      </rPr>
      <t>平均値　＝</t>
    </r>
    <rPh sb="2" eb="5">
      <t>ヘイキンチ</t>
    </rPh>
    <phoneticPr fontId="3"/>
  </si>
  <si>
    <r>
      <rPr>
        <i/>
        <sz val="10"/>
        <rFont val="Symbol"/>
        <family val="1"/>
        <charset val="2"/>
      </rPr>
      <t>q</t>
    </r>
    <r>
      <rPr>
        <vertAlign val="subscript"/>
        <sz val="10"/>
        <rFont val="Century"/>
        <family val="1"/>
      </rPr>
      <t xml:space="preserve">w </t>
    </r>
    <r>
      <rPr>
        <sz val="10"/>
        <rFont val="ＭＳ Ｐゴシック"/>
        <family val="3"/>
        <charset val="128"/>
      </rPr>
      <t>: 補給水温[℃]</t>
    </r>
    <phoneticPr fontId="3"/>
  </si>
  <si>
    <t>(kg/min)</t>
    <phoneticPr fontId="3"/>
  </si>
  <si>
    <r>
      <rPr>
        <i/>
        <sz val="10"/>
        <rFont val="Century"/>
        <family val="1"/>
      </rPr>
      <t>T</t>
    </r>
    <r>
      <rPr>
        <vertAlign val="subscript"/>
        <sz val="10"/>
        <rFont val="Century"/>
        <family val="1"/>
      </rPr>
      <t xml:space="preserve">y </t>
    </r>
    <r>
      <rPr>
        <sz val="10"/>
        <rFont val="ＭＳ Ｐゴシック"/>
        <family val="3"/>
        <charset val="128"/>
      </rPr>
      <t>: 茹で時間[s]</t>
    </r>
    <rPh sb="5" eb="6">
      <t>ユ</t>
    </rPh>
    <rPh sb="7" eb="9">
      <t>ジカン</t>
    </rPh>
    <phoneticPr fontId="3"/>
  </si>
  <si>
    <t>（s/回）</t>
    <phoneticPr fontId="3"/>
  </si>
  <si>
    <t>外形寸法(mm)</t>
    <rPh sb="0" eb="2">
      <t>ガイケイ</t>
    </rPh>
    <rPh sb="2" eb="4">
      <t>スンポウ</t>
    </rPh>
    <phoneticPr fontId="3"/>
  </si>
  <si>
    <t>湯槽寸法(mm)</t>
    <rPh sb="0" eb="1">
      <t>ユ</t>
    </rPh>
    <rPh sb="1" eb="2">
      <t>ソウ</t>
    </rPh>
    <rPh sb="2" eb="4">
      <t>スンポウ</t>
    </rPh>
    <phoneticPr fontId="3"/>
  </si>
  <si>
    <r>
      <t>調理開始前に測定した補給水量</t>
    </r>
    <r>
      <rPr>
        <vertAlign val="subscript"/>
        <sz val="10"/>
        <rFont val="Century"/>
        <family val="1"/>
      </rPr>
      <t xml:space="preserve"> </t>
    </r>
    <r>
      <rPr>
        <sz val="10"/>
        <rFont val="ＭＳ Ｐゴシック"/>
        <family val="3"/>
        <charset val="128"/>
      </rPr>
      <t>＝</t>
    </r>
    <rPh sb="6" eb="8">
      <t>ソクテイ</t>
    </rPh>
    <rPh sb="10" eb="12">
      <t>ホキュウ</t>
    </rPh>
    <rPh sb="12" eb="14">
      <t>スイリョウ</t>
    </rPh>
    <phoneticPr fontId="3"/>
  </si>
  <si>
    <r>
      <rPr>
        <i/>
        <sz val="10"/>
        <rFont val="Century"/>
        <family val="1"/>
      </rPr>
      <t>P</t>
    </r>
    <r>
      <rPr>
        <vertAlign val="subscript"/>
        <sz val="10"/>
        <rFont val="Century"/>
        <family val="1"/>
      </rPr>
      <t xml:space="preserve">c </t>
    </r>
    <r>
      <rPr>
        <sz val="10"/>
        <rFont val="ＭＳ Ｐゴシック"/>
        <family val="3"/>
        <charset val="128"/>
      </rPr>
      <t>: 消費電力量[kWh/回]</t>
    </r>
    <rPh sb="15" eb="16">
      <t>カイ</t>
    </rPh>
    <phoneticPr fontId="3"/>
  </si>
  <si>
    <r>
      <rPr>
        <i/>
        <sz val="10"/>
        <rFont val="Century"/>
        <family val="1"/>
      </rPr>
      <t>P</t>
    </r>
    <r>
      <rPr>
        <vertAlign val="subscript"/>
        <sz val="10"/>
        <rFont val="Century"/>
        <family val="1"/>
      </rPr>
      <t>i</t>
    </r>
    <r>
      <rPr>
        <vertAlign val="subscript"/>
        <sz val="10"/>
        <rFont val="Times New Roman"/>
        <family val="1"/>
      </rPr>
      <t xml:space="preserve"> </t>
    </r>
    <r>
      <rPr>
        <sz val="10"/>
        <rFont val="ＭＳ Ｐゴシック"/>
        <family val="3"/>
        <charset val="128"/>
      </rPr>
      <t>: 消費電力量[kWh]</t>
    </r>
    <rPh sb="5" eb="7">
      <t>ショウヒ</t>
    </rPh>
    <phoneticPr fontId="3"/>
  </si>
  <si>
    <r>
      <rPr>
        <i/>
        <sz val="10"/>
        <rFont val="Symbol"/>
        <family val="1"/>
        <charset val="2"/>
      </rPr>
      <t>q</t>
    </r>
    <r>
      <rPr>
        <vertAlign val="subscript"/>
        <sz val="10"/>
        <rFont val="Century"/>
        <family val="1"/>
      </rPr>
      <t xml:space="preserve">s </t>
    </r>
    <r>
      <rPr>
        <sz val="10"/>
        <rFont val="ＭＳ Ｐゴシック"/>
        <family val="3"/>
        <charset val="128"/>
      </rPr>
      <t>: 加熱に用いる水の初温[℃]</t>
    </r>
    <phoneticPr fontId="3"/>
  </si>
  <si>
    <r>
      <rPr>
        <i/>
        <sz val="10"/>
        <rFont val="Century"/>
        <family val="1"/>
      </rPr>
      <t>M</t>
    </r>
    <r>
      <rPr>
        <vertAlign val="subscript"/>
        <sz val="10"/>
        <rFont val="Century"/>
        <family val="1"/>
      </rPr>
      <t>i</t>
    </r>
    <r>
      <rPr>
        <vertAlign val="subscript"/>
        <sz val="10"/>
        <rFont val="ＭＳ Ｐゴシック"/>
        <family val="3"/>
        <charset val="128"/>
      </rPr>
      <t xml:space="preserve"> </t>
    </r>
    <r>
      <rPr>
        <sz val="10"/>
        <rFont val="ＭＳ Ｐゴシック"/>
        <family val="3"/>
        <charset val="128"/>
      </rPr>
      <t>: 待機時消費電力量試験時の蒸発量[ℓ]</t>
    </r>
    <phoneticPr fontId="3"/>
  </si>
  <si>
    <r>
      <t>調理終了後に測定した補給水量</t>
    </r>
    <r>
      <rPr>
        <vertAlign val="subscript"/>
        <sz val="10"/>
        <rFont val="Century"/>
        <family val="1"/>
      </rPr>
      <t xml:space="preserve"> </t>
    </r>
    <r>
      <rPr>
        <sz val="10"/>
        <rFont val="ＭＳ Ｐゴシック"/>
        <family val="3"/>
        <charset val="128"/>
      </rPr>
      <t>＝</t>
    </r>
    <rPh sb="4" eb="5">
      <t>ゴ</t>
    </rPh>
    <rPh sb="6" eb="8">
      <t>ソクテイ</t>
    </rPh>
    <rPh sb="10" eb="12">
      <t>ホキュウ</t>
    </rPh>
    <rPh sb="12" eb="14">
      <t>スイリョウ</t>
    </rPh>
    <phoneticPr fontId="3"/>
  </si>
  <si>
    <r>
      <t>　③待機時　　</t>
    </r>
    <r>
      <rPr>
        <sz val="10"/>
        <rFont val="ＭＳ Ｐゴシック"/>
        <family val="3"/>
        <charset val="128"/>
      </rPr>
      <t>同時に待機時消費電力量試験時の蒸発量</t>
    </r>
    <r>
      <rPr>
        <i/>
        <sz val="10"/>
        <rFont val="Century"/>
        <family val="1"/>
      </rPr>
      <t>M</t>
    </r>
    <r>
      <rPr>
        <vertAlign val="subscript"/>
        <sz val="10"/>
        <rFont val="Century"/>
        <family val="1"/>
      </rPr>
      <t>i</t>
    </r>
    <r>
      <rPr>
        <sz val="10"/>
        <rFont val="ＭＳ Ｐゴシック"/>
        <family val="3"/>
        <charset val="128"/>
      </rPr>
      <t xml:space="preserve"> [ℓ]を測定する。</t>
    </r>
    <rPh sb="2" eb="4">
      <t>タイキ</t>
    </rPh>
    <rPh sb="4" eb="5">
      <t>ジ</t>
    </rPh>
    <rPh sb="7" eb="9">
      <t>ドウジ</t>
    </rPh>
    <rPh sb="32" eb="34">
      <t>ソクテイ</t>
    </rPh>
    <phoneticPr fontId="3"/>
  </si>
  <si>
    <t>(H)</t>
    <phoneticPr fontId="3"/>
  </si>
  <si>
    <r>
      <rPr>
        <i/>
        <sz val="10"/>
        <rFont val="ＭＳ Ｐ明朝"/>
        <family val="1"/>
        <charset val="128"/>
      </rPr>
      <t>　</t>
    </r>
    <r>
      <rPr>
        <sz val="10"/>
        <rFont val="Times New Roman"/>
        <family val="1"/>
      </rPr>
      <t xml:space="preserve"> = </t>
    </r>
    <phoneticPr fontId="3"/>
  </si>
  <si>
    <r>
      <rPr>
        <i/>
        <sz val="10"/>
        <rFont val="Century"/>
        <family val="1"/>
      </rPr>
      <t>T</t>
    </r>
    <r>
      <rPr>
        <vertAlign val="subscript"/>
        <sz val="10"/>
        <rFont val="Century"/>
        <family val="1"/>
      </rPr>
      <t xml:space="preserve">c </t>
    </r>
    <r>
      <rPr>
        <sz val="10"/>
        <rFont val="ＭＳ Ｐゴシック"/>
        <family val="3"/>
        <charset val="128"/>
      </rPr>
      <t xml:space="preserve">: 調理に要した時間[min/回]  </t>
    </r>
    <rPh sb="5" eb="7">
      <t>チョウリ</t>
    </rPh>
    <rPh sb="8" eb="9">
      <t>ヨウ</t>
    </rPh>
    <rPh sb="11" eb="13">
      <t>ジカン</t>
    </rPh>
    <rPh sb="18" eb="19">
      <t>カイ</t>
    </rPh>
    <phoneticPr fontId="3"/>
  </si>
  <si>
    <r>
      <rPr>
        <i/>
        <sz val="10"/>
        <color indexed="8"/>
        <rFont val="Century"/>
        <family val="1"/>
      </rPr>
      <t>W</t>
    </r>
    <r>
      <rPr>
        <vertAlign val="subscript"/>
        <sz val="10"/>
        <color indexed="8"/>
        <rFont val="Century"/>
        <family val="1"/>
      </rPr>
      <t>dH</t>
    </r>
    <r>
      <rPr>
        <sz val="10"/>
        <color indexed="8"/>
        <rFont val="ＭＳ Ｐゴシック"/>
        <family val="3"/>
        <charset val="128"/>
      </rPr>
      <t xml:space="preserve"> =</t>
    </r>
    <phoneticPr fontId="3"/>
  </si>
  <si>
    <r>
      <rPr>
        <i/>
        <sz val="12"/>
        <rFont val="Century"/>
        <family val="1"/>
      </rPr>
      <t>P</t>
    </r>
    <r>
      <rPr>
        <vertAlign val="subscript"/>
        <sz val="12"/>
        <rFont val="Century"/>
        <family val="1"/>
      </rPr>
      <t>s</t>
    </r>
    <r>
      <rPr>
        <sz val="10"/>
        <rFont val="ＭＳ Ｐゴシック"/>
        <family val="3"/>
        <charset val="128"/>
      </rPr>
      <t xml:space="preserve"> =</t>
    </r>
    <r>
      <rPr>
        <sz val="10"/>
        <rFont val="Century"/>
        <family val="1"/>
      </rPr>
      <t xml:space="preserve"> </t>
    </r>
    <phoneticPr fontId="3"/>
  </si>
  <si>
    <r>
      <rPr>
        <i/>
        <sz val="12"/>
        <rFont val="Century"/>
        <family val="1"/>
      </rPr>
      <t>P</t>
    </r>
    <r>
      <rPr>
        <vertAlign val="subscript"/>
        <sz val="12"/>
        <rFont val="Century"/>
        <family val="1"/>
      </rPr>
      <t>c</t>
    </r>
    <r>
      <rPr>
        <vertAlign val="subscript"/>
        <sz val="10"/>
        <rFont val="Century"/>
        <family val="1"/>
      </rPr>
      <t xml:space="preserve"> </t>
    </r>
    <r>
      <rPr>
        <sz val="10"/>
        <rFont val="ＭＳ Ｐゴシック"/>
        <family val="3"/>
        <charset val="128"/>
      </rPr>
      <t>＝</t>
    </r>
    <phoneticPr fontId="3"/>
  </si>
  <si>
    <r>
      <rPr>
        <i/>
        <sz val="10"/>
        <rFont val="ＭＳ Ｐゴシック"/>
        <family val="3"/>
        <charset val="128"/>
      </rPr>
      <t>Δ</t>
    </r>
    <r>
      <rPr>
        <i/>
        <sz val="10"/>
        <rFont val="Century"/>
        <family val="1"/>
      </rPr>
      <t>T</t>
    </r>
    <r>
      <rPr>
        <vertAlign val="subscript"/>
        <sz val="10"/>
        <rFont val="Century"/>
        <family val="1"/>
      </rPr>
      <t xml:space="preserve">h </t>
    </r>
    <r>
      <rPr>
        <sz val="10"/>
        <rFont val="ＭＳ Ｐゴシック"/>
        <family val="3"/>
        <charset val="128"/>
      </rPr>
      <t>:補給水量</t>
    </r>
    <r>
      <rPr>
        <i/>
        <sz val="10"/>
        <rFont val="Century"/>
        <family val="1"/>
      </rPr>
      <t>M</t>
    </r>
    <r>
      <rPr>
        <vertAlign val="subscript"/>
        <sz val="10"/>
        <rFont val="Century"/>
        <family val="1"/>
      </rPr>
      <t>w</t>
    </r>
    <r>
      <rPr>
        <sz val="10"/>
        <rFont val="ＭＳ Ｐゴシック"/>
        <family val="3"/>
        <charset val="128"/>
      </rPr>
      <t xml:space="preserve"> および補給水温</t>
    </r>
    <r>
      <rPr>
        <i/>
        <sz val="10"/>
        <rFont val="Symbol"/>
        <family val="1"/>
        <charset val="2"/>
      </rPr>
      <t>q</t>
    </r>
    <r>
      <rPr>
        <vertAlign val="subscript"/>
        <sz val="10"/>
        <rFont val="Century"/>
        <family val="1"/>
      </rPr>
      <t>w</t>
    </r>
    <r>
      <rPr>
        <sz val="10"/>
        <rFont val="ＭＳ Ｐゴシック"/>
        <family val="3"/>
        <charset val="128"/>
      </rPr>
      <t xml:space="preserve"> の補正[s]</t>
    </r>
    <phoneticPr fontId="3"/>
  </si>
  <si>
    <t>（ℓ）</t>
    <phoneticPr fontId="3"/>
  </si>
  <si>
    <t>（min）</t>
    <phoneticPr fontId="3"/>
  </si>
  <si>
    <t>（ℓ/h）</t>
    <phoneticPr fontId="3"/>
  </si>
  <si>
    <t>（ℓ/kg）</t>
    <phoneticPr fontId="3"/>
  </si>
  <si>
    <t>（h/日）</t>
    <phoneticPr fontId="3"/>
  </si>
  <si>
    <t>（玉/日）</t>
    <phoneticPr fontId="3"/>
  </si>
  <si>
    <t>（kg/玉）</t>
    <phoneticPr fontId="3"/>
  </si>
  <si>
    <t>（ℓ/日）</t>
    <phoneticPr fontId="3"/>
  </si>
  <si>
    <r>
      <t>　調理に要した時間</t>
    </r>
    <r>
      <rPr>
        <i/>
        <sz val="10"/>
        <rFont val="Century"/>
        <family val="1"/>
      </rPr>
      <t>T</t>
    </r>
    <r>
      <rPr>
        <vertAlign val="subscript"/>
        <sz val="10"/>
        <rFont val="Century"/>
        <family val="1"/>
      </rPr>
      <t>c</t>
    </r>
    <r>
      <rPr>
        <vertAlign val="subscript"/>
        <sz val="10"/>
        <rFont val="ＭＳ Ｐゴシック"/>
        <family val="3"/>
        <charset val="128"/>
      </rPr>
      <t xml:space="preserve"> </t>
    </r>
    <r>
      <rPr>
        <sz val="10"/>
        <rFont val="ＭＳ Ｐゴシック"/>
        <family val="3"/>
        <charset val="128"/>
      </rPr>
      <t>[min/回] は、次式の大きい方とする。</t>
    </r>
    <phoneticPr fontId="3"/>
  </si>
  <si>
    <t>麺ゆで器</t>
    <rPh sb="0" eb="1">
      <t>メン</t>
    </rPh>
    <rPh sb="3" eb="4">
      <t>キ</t>
    </rPh>
    <phoneticPr fontId="3"/>
  </si>
  <si>
    <t>　       麺ゆで器　　　　（　２．熱効率　）</t>
    <rPh sb="8" eb="9">
      <t>メン</t>
    </rPh>
    <rPh sb="11" eb="12">
      <t>キ</t>
    </rPh>
    <rPh sb="20" eb="21">
      <t>ネツ</t>
    </rPh>
    <rPh sb="21" eb="23">
      <t>コウリツ</t>
    </rPh>
    <phoneticPr fontId="3"/>
  </si>
  <si>
    <t>麺ゆで器　　　（４．調理能力）</t>
    <rPh sb="0" eb="1">
      <t>メン</t>
    </rPh>
    <rPh sb="3" eb="4">
      <t>キ</t>
    </rPh>
    <rPh sb="10" eb="12">
      <t>チョウリ</t>
    </rPh>
    <rPh sb="12" eb="14">
      <t>ノウリョク</t>
    </rPh>
    <phoneticPr fontId="3"/>
  </si>
  <si>
    <t>麺ゆで器　　　　（　５．消費電力量　）</t>
    <rPh sb="0" eb="1">
      <t>メン</t>
    </rPh>
    <rPh sb="3" eb="4">
      <t>キ</t>
    </rPh>
    <rPh sb="12" eb="14">
      <t>ショウヒ</t>
    </rPh>
    <rPh sb="14" eb="17">
      <t>デンリョクリョウ</t>
    </rPh>
    <phoneticPr fontId="3"/>
  </si>
  <si>
    <t>麺ゆで器　　　（６．給水量）</t>
    <rPh sb="0" eb="1">
      <t>メン</t>
    </rPh>
    <rPh sb="3" eb="4">
      <t>キ</t>
    </rPh>
    <rPh sb="10" eb="12">
      <t>キュウスイ</t>
    </rPh>
    <rPh sb="12" eb="13">
      <t>リョウ</t>
    </rPh>
    <phoneticPr fontId="3"/>
  </si>
  <si>
    <t>2.熱効率</t>
    <phoneticPr fontId="3"/>
  </si>
  <si>
    <t>3.立上り性能</t>
    <phoneticPr fontId="3"/>
  </si>
  <si>
    <t>4.調理能力</t>
    <phoneticPr fontId="3"/>
  </si>
  <si>
    <t>5.消費
　電力量</t>
    <phoneticPr fontId="3"/>
  </si>
  <si>
    <t>室温(℃)</t>
    <phoneticPr fontId="3"/>
  </si>
  <si>
    <t>気圧(hPa)</t>
    <rPh sb="0" eb="1">
      <t>キ</t>
    </rPh>
    <rPh sb="1" eb="2">
      <t>アツ</t>
    </rPh>
    <phoneticPr fontId="3"/>
  </si>
  <si>
    <r>
      <rPr>
        <i/>
        <sz val="10"/>
        <rFont val="Century"/>
        <family val="1"/>
      </rPr>
      <t>p</t>
    </r>
    <r>
      <rPr>
        <vertAlign val="subscript"/>
        <sz val="10"/>
        <rFont val="Century"/>
        <family val="1"/>
      </rPr>
      <t>x</t>
    </r>
    <r>
      <rPr>
        <sz val="10"/>
        <rFont val="ＭＳ Ｐゴシック"/>
        <family val="3"/>
        <charset val="128"/>
      </rPr>
      <t xml:space="preserve"> =</t>
    </r>
    <phoneticPr fontId="3"/>
  </si>
  <si>
    <t>（小数点以下3位）</t>
    <rPh sb="1" eb="4">
      <t>ショウスウテン</t>
    </rPh>
    <rPh sb="4" eb="6">
      <t>イカ</t>
    </rPh>
    <rPh sb="7" eb="8">
      <t>イ</t>
    </rPh>
    <phoneticPr fontId="3"/>
  </si>
  <si>
    <r>
      <rPr>
        <i/>
        <sz val="10"/>
        <rFont val="Century"/>
        <family val="1"/>
      </rPr>
      <t>p</t>
    </r>
    <r>
      <rPr>
        <vertAlign val="subscript"/>
        <sz val="10"/>
        <rFont val="Century"/>
        <family val="1"/>
      </rPr>
      <t>r</t>
    </r>
    <r>
      <rPr>
        <sz val="10"/>
        <rFont val="ＭＳ Ｐゴシック"/>
        <family val="3"/>
        <charset val="128"/>
      </rPr>
      <t xml:space="preserve"> ： 定格消費電力[kW]</t>
    </r>
    <phoneticPr fontId="3"/>
  </si>
  <si>
    <r>
      <rPr>
        <i/>
        <sz val="10"/>
        <rFont val="Century"/>
        <family val="1"/>
      </rPr>
      <t>p</t>
    </r>
    <r>
      <rPr>
        <vertAlign val="subscript"/>
        <sz val="10"/>
        <rFont val="Century"/>
        <family val="1"/>
      </rPr>
      <t>r</t>
    </r>
    <r>
      <rPr>
        <sz val="10"/>
        <rFont val="ＭＳ Ｐゴシック"/>
        <family val="3"/>
        <charset val="128"/>
      </rPr>
      <t xml:space="preserve"> =  </t>
    </r>
    <phoneticPr fontId="3"/>
  </si>
  <si>
    <r>
      <rPr>
        <i/>
        <sz val="10"/>
        <rFont val="Century"/>
        <family val="1"/>
      </rPr>
      <t>ε</t>
    </r>
    <r>
      <rPr>
        <vertAlign val="subscript"/>
        <sz val="10"/>
        <rFont val="Century"/>
        <family val="1"/>
      </rPr>
      <t>p</t>
    </r>
    <r>
      <rPr>
        <sz val="10"/>
        <rFont val="ＭＳ Ｐゴシック"/>
        <family val="3"/>
        <charset val="128"/>
      </rPr>
      <t xml:space="preserve"> =</t>
    </r>
    <phoneticPr fontId="3"/>
  </si>
  <si>
    <t>(%)</t>
    <phoneticPr fontId="3"/>
  </si>
  <si>
    <t>最大消費電力測定グラフ</t>
    <rPh sb="0" eb="2">
      <t>サイダイ</t>
    </rPh>
    <rPh sb="2" eb="4">
      <t>ショウヒ</t>
    </rPh>
    <rPh sb="4" eb="6">
      <t>デンリョク</t>
    </rPh>
    <rPh sb="6" eb="8">
      <t>ソクテイ</t>
    </rPh>
    <phoneticPr fontId="3"/>
  </si>
  <si>
    <t>1.定格消費電力</t>
    <rPh sb="2" eb="4">
      <t>テイカク</t>
    </rPh>
    <rPh sb="4" eb="6">
      <t>ショウヒ</t>
    </rPh>
    <rPh sb="6" eb="8">
      <t>デンリョク</t>
    </rPh>
    <phoneticPr fontId="3"/>
  </si>
  <si>
    <r>
      <rPr>
        <i/>
        <sz val="14"/>
        <rFont val="Century"/>
        <family val="1"/>
      </rPr>
      <t>p</t>
    </r>
    <r>
      <rPr>
        <vertAlign val="subscript"/>
        <sz val="14"/>
        <rFont val="Century"/>
        <family val="1"/>
      </rPr>
      <t>r</t>
    </r>
    <phoneticPr fontId="3"/>
  </si>
  <si>
    <t>（ｋW）</t>
    <phoneticPr fontId="3"/>
  </si>
  <si>
    <t>消費電力の許容差</t>
    <rPh sb="0" eb="2">
      <t>ショウヒ</t>
    </rPh>
    <rPh sb="2" eb="4">
      <t>デンリョク</t>
    </rPh>
    <rPh sb="5" eb="7">
      <t>キョヨウ</t>
    </rPh>
    <rPh sb="7" eb="8">
      <t>サ</t>
    </rPh>
    <phoneticPr fontId="3"/>
  </si>
  <si>
    <t>②沸騰時</t>
    <phoneticPr fontId="3"/>
  </si>
  <si>
    <t>②沸騰時熱効率</t>
    <rPh sb="1" eb="3">
      <t>フットウ</t>
    </rPh>
    <rPh sb="3" eb="4">
      <t>ジ</t>
    </rPh>
    <rPh sb="4" eb="5">
      <t>ネツ</t>
    </rPh>
    <rPh sb="5" eb="7">
      <t>コウリツ</t>
    </rPh>
    <phoneticPr fontId="3"/>
  </si>
  <si>
    <r>
      <rPr>
        <i/>
        <sz val="10"/>
        <rFont val="Century"/>
        <family val="1"/>
      </rPr>
      <t>p</t>
    </r>
    <r>
      <rPr>
        <vertAlign val="subscript"/>
        <sz val="10"/>
        <rFont val="Century"/>
        <family val="1"/>
      </rPr>
      <t xml:space="preserve">r </t>
    </r>
    <r>
      <rPr>
        <sz val="10"/>
        <rFont val="ＭＳ Ｐゴシック"/>
        <family val="3"/>
        <charset val="128"/>
      </rPr>
      <t>:定格消費電力[kW]</t>
    </r>
    <phoneticPr fontId="3"/>
  </si>
  <si>
    <r>
      <rPr>
        <i/>
        <sz val="10"/>
        <color indexed="8"/>
        <rFont val="Century"/>
        <family val="1"/>
      </rPr>
      <t>p</t>
    </r>
    <r>
      <rPr>
        <vertAlign val="subscript"/>
        <sz val="10"/>
        <color indexed="8"/>
        <rFont val="Century"/>
        <family val="1"/>
      </rPr>
      <t>r</t>
    </r>
    <r>
      <rPr>
        <vertAlign val="subscript"/>
        <sz val="10"/>
        <color indexed="8"/>
        <rFont val="ＭＳ Ｐゴシック"/>
        <family val="3"/>
        <charset val="128"/>
      </rPr>
      <t xml:space="preserve"> </t>
    </r>
    <r>
      <rPr>
        <sz val="10"/>
        <color indexed="8"/>
        <rFont val="ＭＳ Ｐゴシック"/>
        <family val="3"/>
        <charset val="128"/>
      </rPr>
      <t>=</t>
    </r>
    <phoneticPr fontId="3"/>
  </si>
  <si>
    <t>kJ/kg</t>
  </si>
  <si>
    <r>
      <rPr>
        <i/>
        <sz val="10"/>
        <rFont val="Symbol"/>
        <family val="1"/>
        <charset val="2"/>
      </rPr>
      <t>h</t>
    </r>
    <r>
      <rPr>
        <vertAlign val="subscript"/>
        <sz val="10"/>
        <rFont val="Century"/>
        <family val="1"/>
      </rPr>
      <t xml:space="preserve">s </t>
    </r>
    <r>
      <rPr>
        <sz val="10"/>
        <rFont val="ＭＳ Ｐゴシック"/>
        <family val="3"/>
        <charset val="128"/>
      </rPr>
      <t>=</t>
    </r>
    <phoneticPr fontId="3"/>
  </si>
  <si>
    <r>
      <rPr>
        <i/>
        <sz val="14"/>
        <rFont val="Century"/>
        <family val="1"/>
      </rPr>
      <t>W</t>
    </r>
    <r>
      <rPr>
        <vertAlign val="subscript"/>
        <sz val="14"/>
        <rFont val="Century"/>
        <family val="1"/>
      </rPr>
      <t>c</t>
    </r>
    <r>
      <rPr>
        <sz val="10"/>
        <rFont val="ＭＳ Ｐゴシック"/>
        <family val="3"/>
        <charset val="128"/>
      </rPr>
      <t xml:space="preserve"> ＝</t>
    </r>
    <phoneticPr fontId="3"/>
  </si>
  <si>
    <r>
      <rPr>
        <i/>
        <sz val="10"/>
        <rFont val="Symbol"/>
        <family val="1"/>
        <charset val="2"/>
      </rPr>
      <t>h</t>
    </r>
    <r>
      <rPr>
        <vertAlign val="subscript"/>
        <sz val="10"/>
        <rFont val="Century"/>
        <family val="1"/>
      </rPr>
      <t xml:space="preserve">s </t>
    </r>
    <r>
      <rPr>
        <sz val="10"/>
        <rFont val="ＭＳ Ｐゴシック"/>
        <family val="3"/>
        <charset val="128"/>
      </rPr>
      <t>: 立上り時熱効率[%]</t>
    </r>
    <phoneticPr fontId="3"/>
  </si>
  <si>
    <t>（%）</t>
    <phoneticPr fontId="3"/>
  </si>
  <si>
    <r>
      <rPr>
        <i/>
        <sz val="10"/>
        <rFont val="Century"/>
        <family val="1"/>
      </rPr>
      <t>p</t>
    </r>
    <r>
      <rPr>
        <vertAlign val="subscript"/>
        <sz val="10"/>
        <rFont val="Century"/>
        <family val="1"/>
      </rPr>
      <t>r</t>
    </r>
    <r>
      <rPr>
        <sz val="10"/>
        <rFont val="Times New Roman"/>
        <family val="1"/>
      </rPr>
      <t xml:space="preserve"> = </t>
    </r>
    <phoneticPr fontId="3"/>
  </si>
  <si>
    <t>槽数</t>
    <rPh sb="0" eb="1">
      <t>ソウ</t>
    </rPh>
    <rPh sb="1" eb="2">
      <t>スウ</t>
    </rPh>
    <phoneticPr fontId="3"/>
  </si>
  <si>
    <t>セールス
ポイント等</t>
    <rPh sb="9" eb="10">
      <t>トウ</t>
    </rPh>
    <phoneticPr fontId="3"/>
  </si>
  <si>
    <t>　       麺ゆで器　　　　（　３．立上り性能　）</t>
    <rPh sb="8" eb="9">
      <t>メン</t>
    </rPh>
    <rPh sb="11" eb="12">
      <t>キ</t>
    </rPh>
    <rPh sb="20" eb="22">
      <t>タチア</t>
    </rPh>
    <rPh sb="23" eb="25">
      <t>セイノウ</t>
    </rPh>
    <phoneticPr fontId="3"/>
  </si>
  <si>
    <t>選択してください</t>
  </si>
  <si>
    <t>定格水量(ℓ)</t>
    <rPh sb="0" eb="2">
      <t>テイカク</t>
    </rPh>
    <rPh sb="2" eb="4">
      <t>スイリョウ</t>
    </rPh>
    <phoneticPr fontId="3"/>
  </si>
  <si>
    <r>
      <rPr>
        <i/>
        <sz val="14"/>
        <rFont val="Century"/>
        <family val="1"/>
      </rPr>
      <t>W</t>
    </r>
    <r>
      <rPr>
        <vertAlign val="subscript"/>
        <sz val="14"/>
        <rFont val="Century"/>
        <family val="1"/>
      </rPr>
      <t>dH</t>
    </r>
    <phoneticPr fontId="3"/>
  </si>
  <si>
    <r>
      <rPr>
        <i/>
        <sz val="10"/>
        <rFont val="Century"/>
        <family val="1"/>
      </rPr>
      <t>ε</t>
    </r>
    <r>
      <rPr>
        <vertAlign val="subscript"/>
        <sz val="10"/>
        <rFont val="Century"/>
        <family val="1"/>
      </rPr>
      <t xml:space="preserve">p </t>
    </r>
    <r>
      <rPr>
        <sz val="10"/>
        <rFont val="ＭＳ Ｐゴシック"/>
        <family val="3"/>
        <charset val="128"/>
      </rPr>
      <t>：</t>
    </r>
    <r>
      <rPr>
        <sz val="10"/>
        <rFont val="Century"/>
        <family val="1"/>
      </rPr>
      <t xml:space="preserve"> </t>
    </r>
    <r>
      <rPr>
        <sz val="10"/>
        <rFont val="ＭＳ Ｐゴシック"/>
        <family val="3"/>
        <charset val="128"/>
      </rPr>
      <t xml:space="preserve">試験機器の最大消費電力と
</t>
    </r>
    <r>
      <rPr>
        <sz val="10"/>
        <rFont val="Century"/>
        <family val="1"/>
      </rPr>
      <t xml:space="preserve">                              </t>
    </r>
    <r>
      <rPr>
        <sz val="10"/>
        <rFont val="ＭＳ Ｐゴシック"/>
        <family val="3"/>
        <charset val="128"/>
      </rPr>
      <t>定格消費電力の差</t>
    </r>
    <rPh sb="10" eb="12">
      <t>サイダイ</t>
    </rPh>
    <rPh sb="12" eb="14">
      <t>ショウヒ</t>
    </rPh>
    <rPh sb="14" eb="16">
      <t>デンリョク</t>
    </rPh>
    <rPh sb="48" eb="50">
      <t>テイカク</t>
    </rPh>
    <rPh sb="50" eb="52">
      <t>ショウヒ</t>
    </rPh>
    <rPh sb="52" eb="53">
      <t>デン</t>
    </rPh>
    <rPh sb="53" eb="54">
      <t>リョク</t>
    </rPh>
    <rPh sb="55" eb="56">
      <t>サ</t>
    </rPh>
    <phoneticPr fontId="3"/>
  </si>
  <si>
    <t>番号</t>
    <rPh sb="0" eb="2">
      <t>バンゴウ</t>
    </rPh>
    <phoneticPr fontId="3"/>
  </si>
  <si>
    <r>
      <t>補給水量</t>
    </r>
    <r>
      <rPr>
        <i/>
        <sz val="10"/>
        <rFont val="Century"/>
        <family val="1"/>
      </rPr>
      <t>M</t>
    </r>
    <r>
      <rPr>
        <vertAlign val="subscript"/>
        <sz val="10"/>
        <rFont val="ＭＳ Ｐゴシック"/>
        <family val="3"/>
        <charset val="128"/>
      </rPr>
      <t>wｒ</t>
    </r>
    <r>
      <rPr>
        <sz val="10"/>
        <rFont val="ＭＳ Ｐゴシック"/>
        <family val="3"/>
        <charset val="128"/>
      </rPr>
      <t xml:space="preserve"> [kg/min] は、調理開始前および調理終了後の平均値とする。</t>
    </r>
    <phoneticPr fontId="3"/>
  </si>
  <si>
    <r>
      <rPr>
        <i/>
        <sz val="10"/>
        <rFont val="Century"/>
        <family val="1"/>
      </rPr>
      <t>p</t>
    </r>
    <r>
      <rPr>
        <vertAlign val="subscript"/>
        <sz val="10"/>
        <rFont val="Century"/>
        <family val="1"/>
      </rPr>
      <t xml:space="preserve">r </t>
    </r>
    <r>
      <rPr>
        <sz val="10"/>
        <rFont val="ＭＳ Ｐゴシック"/>
        <family val="3"/>
        <charset val="128"/>
      </rPr>
      <t>: 試験機器の定格消費電力[kW]</t>
    </r>
    <rPh sb="5" eb="7">
      <t>シケン</t>
    </rPh>
    <rPh sb="7" eb="9">
      <t>キキ</t>
    </rPh>
    <rPh sb="10" eb="12">
      <t>テイカク</t>
    </rPh>
    <rPh sb="12" eb="14">
      <t>ショウヒ</t>
    </rPh>
    <rPh sb="14" eb="16">
      <t>デンリョク</t>
    </rPh>
    <phoneticPr fontId="3"/>
  </si>
  <si>
    <r>
      <rPr>
        <i/>
        <sz val="10"/>
        <rFont val="Symbol"/>
        <family val="1"/>
        <charset val="2"/>
      </rPr>
      <t>q</t>
    </r>
    <r>
      <rPr>
        <vertAlign val="subscript"/>
        <sz val="10"/>
        <rFont val="Century"/>
        <family val="1"/>
      </rPr>
      <t xml:space="preserve">wi </t>
    </r>
    <r>
      <rPr>
        <sz val="10"/>
        <rFont val="ＭＳ Ｐゴシック"/>
        <family val="3"/>
        <charset val="128"/>
      </rPr>
      <t>: 補給水入口温（試験中の平均値）[℃]</t>
    </r>
    <rPh sb="9" eb="11">
      <t>イリグチ</t>
    </rPh>
    <rPh sb="11" eb="12">
      <t>オン</t>
    </rPh>
    <rPh sb="13" eb="16">
      <t>シケンチュウ</t>
    </rPh>
    <rPh sb="17" eb="20">
      <t>ヘイキンチ</t>
    </rPh>
    <phoneticPr fontId="3"/>
  </si>
  <si>
    <r>
      <rPr>
        <i/>
        <sz val="10"/>
        <rFont val="Symbol"/>
        <family val="1"/>
        <charset val="2"/>
      </rPr>
      <t>q</t>
    </r>
    <r>
      <rPr>
        <vertAlign val="subscript"/>
        <sz val="10"/>
        <rFont val="Century"/>
        <family val="1"/>
      </rPr>
      <t xml:space="preserve">wo </t>
    </r>
    <r>
      <rPr>
        <sz val="10"/>
        <rFont val="ＭＳ Ｐゴシック"/>
        <family val="3"/>
        <charset val="128"/>
      </rPr>
      <t>: 補給水出口温（試験中の平均値）[℃]</t>
    </r>
    <rPh sb="9" eb="11">
      <t>デグチ</t>
    </rPh>
    <rPh sb="13" eb="16">
      <t>シケンチュウ</t>
    </rPh>
    <rPh sb="17" eb="20">
      <t>ヘイキンチ</t>
    </rPh>
    <phoneticPr fontId="3"/>
  </si>
  <si>
    <r>
      <rPr>
        <i/>
        <sz val="10"/>
        <rFont val="Symbol"/>
        <family val="1"/>
        <charset val="2"/>
      </rPr>
      <t>q</t>
    </r>
    <r>
      <rPr>
        <vertAlign val="subscript"/>
        <sz val="10"/>
        <rFont val="Century"/>
        <family val="1"/>
      </rPr>
      <t>wi =</t>
    </r>
    <phoneticPr fontId="3"/>
  </si>
  <si>
    <r>
      <rPr>
        <i/>
        <sz val="10"/>
        <rFont val="Symbol"/>
        <family val="1"/>
        <charset val="2"/>
      </rPr>
      <t>q</t>
    </r>
    <r>
      <rPr>
        <vertAlign val="subscript"/>
        <sz val="10"/>
        <rFont val="Century"/>
        <family val="1"/>
      </rPr>
      <t>wo =</t>
    </r>
    <phoneticPr fontId="3"/>
  </si>
  <si>
    <t>排熱を利用して給水の予熱を行う試験機器の調理時の排熱回収量は、次式で計算する。</t>
    <rPh sb="31" eb="32">
      <t>ツギ</t>
    </rPh>
    <phoneticPr fontId="3"/>
  </si>
  <si>
    <r>
      <rPr>
        <i/>
        <sz val="10"/>
        <rFont val="Century"/>
        <family val="1"/>
      </rPr>
      <t>M</t>
    </r>
    <r>
      <rPr>
        <vertAlign val="subscript"/>
        <sz val="10"/>
        <rFont val="Century"/>
        <family val="1"/>
      </rPr>
      <t>wr</t>
    </r>
    <r>
      <rPr>
        <vertAlign val="subscript"/>
        <sz val="10"/>
        <rFont val="Century"/>
        <family val="1"/>
      </rPr>
      <t xml:space="preserve"> </t>
    </r>
    <r>
      <rPr>
        <sz val="10"/>
        <rFont val="ＭＳ Ｐゴシック"/>
        <family val="3"/>
        <charset val="128"/>
      </rPr>
      <t>: 補給水量[kg/min]</t>
    </r>
    <phoneticPr fontId="3"/>
  </si>
  <si>
    <r>
      <rPr>
        <i/>
        <sz val="10"/>
        <rFont val="Century"/>
        <family val="1"/>
      </rPr>
      <t>M</t>
    </r>
    <r>
      <rPr>
        <vertAlign val="subscript"/>
        <sz val="10"/>
        <rFont val="Century"/>
        <family val="1"/>
      </rPr>
      <t>wr</t>
    </r>
    <r>
      <rPr>
        <vertAlign val="subscript"/>
        <sz val="12"/>
        <rFont val="Century"/>
        <family val="1"/>
      </rPr>
      <t xml:space="preserve"> </t>
    </r>
    <r>
      <rPr>
        <sz val="10"/>
        <rFont val="ＭＳ Ｐゴシック"/>
        <family val="3"/>
        <charset val="128"/>
      </rPr>
      <t>平均値＝</t>
    </r>
    <rPh sb="4" eb="7">
      <t>ヘイキンチ</t>
    </rPh>
    <phoneticPr fontId="3"/>
  </si>
  <si>
    <r>
      <rPr>
        <i/>
        <sz val="10"/>
        <rFont val="Century"/>
        <family val="1"/>
      </rPr>
      <t>M</t>
    </r>
    <r>
      <rPr>
        <vertAlign val="subscript"/>
        <sz val="10"/>
        <rFont val="Century"/>
        <family val="1"/>
      </rPr>
      <t>wc</t>
    </r>
    <r>
      <rPr>
        <vertAlign val="subscript"/>
        <sz val="12"/>
        <rFont val="Century"/>
        <family val="1"/>
      </rPr>
      <t xml:space="preserve"> </t>
    </r>
    <r>
      <rPr>
        <sz val="10"/>
        <rFont val="ＭＳ Ｐゴシック"/>
        <family val="3"/>
        <charset val="128"/>
      </rPr>
      <t>平均値＝</t>
    </r>
    <rPh sb="4" eb="7">
      <t>ヘイキンチ</t>
    </rPh>
    <phoneticPr fontId="3"/>
  </si>
  <si>
    <r>
      <rPr>
        <i/>
        <sz val="10"/>
        <rFont val="Symbol"/>
        <family val="1"/>
        <charset val="2"/>
      </rPr>
      <t>q</t>
    </r>
    <r>
      <rPr>
        <vertAlign val="subscript"/>
        <sz val="10"/>
        <rFont val="Century"/>
        <family val="1"/>
      </rPr>
      <t>wo</t>
    </r>
    <r>
      <rPr>
        <vertAlign val="subscript"/>
        <sz val="12"/>
        <rFont val="Century"/>
        <family val="1"/>
      </rPr>
      <t xml:space="preserve"> </t>
    </r>
    <r>
      <rPr>
        <sz val="10"/>
        <rFont val="ＭＳ Ｐゴシック"/>
        <family val="3"/>
        <charset val="128"/>
      </rPr>
      <t>平均値＝</t>
    </r>
    <rPh sb="4" eb="7">
      <t>ヘイキンチ</t>
    </rPh>
    <phoneticPr fontId="3"/>
  </si>
  <si>
    <r>
      <rPr>
        <i/>
        <sz val="10"/>
        <rFont val="Symbol"/>
        <family val="1"/>
        <charset val="2"/>
      </rPr>
      <t>q</t>
    </r>
    <r>
      <rPr>
        <vertAlign val="subscript"/>
        <sz val="10"/>
        <rFont val="Century"/>
        <family val="1"/>
      </rPr>
      <t>wi</t>
    </r>
    <r>
      <rPr>
        <vertAlign val="subscript"/>
        <sz val="12"/>
        <rFont val="Century"/>
        <family val="1"/>
      </rPr>
      <t xml:space="preserve"> </t>
    </r>
    <r>
      <rPr>
        <sz val="10"/>
        <rFont val="ＭＳ Ｐゴシック"/>
        <family val="3"/>
        <charset val="128"/>
      </rPr>
      <t>平均値＝</t>
    </r>
    <rPh sb="4" eb="7">
      <t>ヘイキンチ</t>
    </rPh>
    <phoneticPr fontId="3"/>
  </si>
  <si>
    <r>
      <rPr>
        <i/>
        <sz val="10"/>
        <rFont val="Century"/>
        <family val="1"/>
      </rPr>
      <t>C</t>
    </r>
    <r>
      <rPr>
        <sz val="10"/>
        <rFont val="Century"/>
        <family val="1"/>
      </rPr>
      <t xml:space="preserve"> </t>
    </r>
    <r>
      <rPr>
        <sz val="10"/>
        <rFont val="ＭＳ Ｐゴシック"/>
        <family val="3"/>
        <charset val="128"/>
        <scheme val="minor"/>
      </rPr>
      <t xml:space="preserve">=　 </t>
    </r>
    <phoneticPr fontId="3"/>
  </si>
  <si>
    <r>
      <rPr>
        <i/>
        <sz val="10"/>
        <rFont val="Century"/>
        <family val="1"/>
      </rPr>
      <t>T</t>
    </r>
    <r>
      <rPr>
        <vertAlign val="subscript"/>
        <sz val="10"/>
        <rFont val="Century"/>
        <family val="1"/>
      </rPr>
      <t>r</t>
    </r>
    <r>
      <rPr>
        <sz val="10"/>
        <rFont val="Times New Roman"/>
        <family val="1"/>
      </rPr>
      <t xml:space="preserve"> </t>
    </r>
    <r>
      <rPr>
        <sz val="10"/>
        <rFont val="ＭＳ Ｐゴシック"/>
        <family val="3"/>
        <charset val="128"/>
        <scheme val="minor"/>
      </rPr>
      <t xml:space="preserve">= </t>
    </r>
    <phoneticPr fontId="3"/>
  </si>
  <si>
    <t>(s/回)</t>
    <rPh sb="3" eb="4">
      <t>カイ</t>
    </rPh>
    <phoneticPr fontId="3"/>
  </si>
  <si>
    <t>④日あたり</t>
    <rPh sb="1" eb="2">
      <t>ニチ</t>
    </rPh>
    <phoneticPr fontId="3"/>
  </si>
  <si>
    <t>（時間想定）</t>
    <rPh sb="1" eb="3">
      <t>ジカン</t>
    </rPh>
    <rPh sb="3" eb="5">
      <t>ソウテイ</t>
    </rPh>
    <phoneticPr fontId="3"/>
  </si>
  <si>
    <t>（量想定）</t>
    <rPh sb="1" eb="2">
      <t>リョウ</t>
    </rPh>
    <rPh sb="2" eb="4">
      <t>ソウテイ</t>
    </rPh>
    <phoneticPr fontId="3"/>
  </si>
  <si>
    <r>
      <rPr>
        <i/>
        <sz val="14"/>
        <rFont val="Cambria"/>
        <family val="1"/>
      </rPr>
      <t>Q</t>
    </r>
    <r>
      <rPr>
        <vertAlign val="subscript"/>
        <sz val="14"/>
        <rFont val="Century"/>
        <family val="1"/>
      </rPr>
      <t>s</t>
    </r>
    <phoneticPr fontId="3"/>
  </si>
  <si>
    <r>
      <rPr>
        <i/>
        <sz val="14"/>
        <rFont val="Cambria"/>
        <family val="1"/>
      </rPr>
      <t>Q</t>
    </r>
    <r>
      <rPr>
        <vertAlign val="subscript"/>
        <sz val="14"/>
        <rFont val="Century"/>
        <family val="1"/>
      </rPr>
      <t>c</t>
    </r>
    <phoneticPr fontId="3"/>
  </si>
  <si>
    <r>
      <rPr>
        <i/>
        <sz val="14"/>
        <rFont val="Cambria"/>
        <family val="1"/>
      </rPr>
      <t>Q</t>
    </r>
    <r>
      <rPr>
        <vertAlign val="subscript"/>
        <sz val="14"/>
        <rFont val="Century"/>
        <family val="1"/>
      </rPr>
      <t>i</t>
    </r>
    <phoneticPr fontId="3"/>
  </si>
  <si>
    <r>
      <rPr>
        <i/>
        <sz val="14"/>
        <rFont val="Cambria"/>
        <family val="1"/>
      </rPr>
      <t>Q</t>
    </r>
    <r>
      <rPr>
        <vertAlign val="subscript"/>
        <sz val="14"/>
        <rFont val="Century"/>
        <family val="1"/>
      </rPr>
      <t>dH</t>
    </r>
    <phoneticPr fontId="3"/>
  </si>
  <si>
    <r>
      <rPr>
        <i/>
        <sz val="14"/>
        <rFont val="Cambria"/>
        <family val="1"/>
      </rPr>
      <t>Q</t>
    </r>
    <r>
      <rPr>
        <vertAlign val="subscript"/>
        <sz val="14"/>
        <rFont val="Century"/>
        <family val="1"/>
      </rPr>
      <t>dV</t>
    </r>
    <phoneticPr fontId="3"/>
  </si>
  <si>
    <r>
      <rPr>
        <sz val="10"/>
        <rFont val="ＭＳ Ｐゴシック"/>
        <family val="3"/>
        <charset val="128"/>
      </rPr>
      <t>　試験機器の最大消費電力と定格消費電力の差</t>
    </r>
    <r>
      <rPr>
        <i/>
        <sz val="10"/>
        <rFont val="Century"/>
        <family val="1"/>
      </rPr>
      <t>ε</t>
    </r>
    <r>
      <rPr>
        <vertAlign val="subscript"/>
        <sz val="10"/>
        <rFont val="Century"/>
        <family val="1"/>
      </rPr>
      <t>p</t>
    </r>
    <r>
      <rPr>
        <sz val="10"/>
        <rFont val="Century"/>
        <family val="1"/>
      </rPr>
      <t xml:space="preserve">[%] </t>
    </r>
    <r>
      <rPr>
        <sz val="10"/>
        <rFont val="ＭＳ Ｐゴシック"/>
        <family val="3"/>
        <charset val="128"/>
      </rPr>
      <t>が消費電力の許容差に適合するように、定格消費電力</t>
    </r>
    <r>
      <rPr>
        <i/>
        <sz val="10"/>
        <rFont val="Century"/>
        <family val="1"/>
      </rPr>
      <t>p</t>
    </r>
    <r>
      <rPr>
        <vertAlign val="subscript"/>
        <sz val="10"/>
        <rFont val="Century"/>
        <family val="1"/>
      </rPr>
      <t>r</t>
    </r>
    <r>
      <rPr>
        <sz val="10"/>
        <rFont val="Century"/>
        <family val="1"/>
      </rPr>
      <t xml:space="preserve">[kW] </t>
    </r>
    <r>
      <rPr>
        <sz val="10"/>
        <rFont val="ＭＳ Ｐゴシック"/>
        <family val="3"/>
        <charset val="128"/>
      </rPr>
      <t>を定める。</t>
    </r>
    <phoneticPr fontId="3"/>
  </si>
  <si>
    <r>
      <rPr>
        <sz val="11"/>
        <rFont val="ＭＳ Ｐゴシック"/>
        <family val="3"/>
        <charset val="128"/>
      </rPr>
      <t>試験機器の最大消費電力</t>
    </r>
    <rPh sb="0" eb="2">
      <t>シケン</t>
    </rPh>
    <rPh sb="2" eb="4">
      <t>キキ</t>
    </rPh>
    <rPh sb="5" eb="7">
      <t>サイダイ</t>
    </rPh>
    <rPh sb="7" eb="9">
      <t>ショウヒ</t>
    </rPh>
    <rPh sb="9" eb="11">
      <t>デンリョク</t>
    </rPh>
    <phoneticPr fontId="3"/>
  </si>
  <si>
    <r>
      <rPr>
        <sz val="10"/>
        <rFont val="ＭＳ Ｐゴシック"/>
        <family val="3"/>
        <charset val="128"/>
      </rPr>
      <t>　定格水量の水を入れ、室温になじませた後、最大入力で加熱を始め、または、電気用品の技術上の基準を定める省令の解釈別表第八の平常温度上昇に規定された条件で加熱を始め、消費電力が一定になった時の値を試験機器の最大消費電力</t>
    </r>
    <r>
      <rPr>
        <sz val="10"/>
        <rFont val="Century"/>
        <family val="1"/>
      </rPr>
      <t xml:space="preserve"> </t>
    </r>
    <r>
      <rPr>
        <i/>
        <sz val="10"/>
        <rFont val="Century"/>
        <family val="1"/>
      </rPr>
      <t>p</t>
    </r>
    <r>
      <rPr>
        <vertAlign val="subscript"/>
        <sz val="10"/>
        <rFont val="Century"/>
        <family val="1"/>
      </rPr>
      <t>x</t>
    </r>
    <r>
      <rPr>
        <sz val="10"/>
        <rFont val="Century"/>
        <family val="1"/>
      </rPr>
      <t xml:space="preserve"> [kW] </t>
    </r>
    <r>
      <rPr>
        <sz val="10"/>
        <rFont val="ＭＳ Ｐゴシック"/>
        <family val="3"/>
        <charset val="128"/>
      </rPr>
      <t>とする。ただし、最大消費電力の測定では、回路の切換えまたは発熱体の特性により、消費電力が段階的またはゆるやかに変化する場合には、その最大値とする。</t>
    </r>
    <phoneticPr fontId="3"/>
  </si>
  <si>
    <r>
      <rPr>
        <i/>
        <sz val="10"/>
        <rFont val="Century"/>
        <family val="1"/>
      </rPr>
      <t xml:space="preserve">C </t>
    </r>
    <r>
      <rPr>
        <sz val="10"/>
        <rFont val="Century"/>
        <family val="1"/>
      </rPr>
      <t xml:space="preserve">: </t>
    </r>
    <r>
      <rPr>
        <sz val="10"/>
        <rFont val="ＭＳ Ｐゴシック"/>
        <family val="3"/>
        <charset val="128"/>
      </rPr>
      <t>水の比熱</t>
    </r>
    <r>
      <rPr>
        <sz val="10"/>
        <rFont val="Century"/>
        <family val="1"/>
      </rPr>
      <t xml:space="preserve"> 4.19kJ/kg </t>
    </r>
    <r>
      <rPr>
        <sz val="10"/>
        <rFont val="ＭＳ Ｐゴシック"/>
        <family val="3"/>
        <charset val="128"/>
      </rPr>
      <t>℃</t>
    </r>
    <phoneticPr fontId="3"/>
  </si>
  <si>
    <r>
      <t xml:space="preserve">1 </t>
    </r>
    <r>
      <rPr>
        <sz val="10"/>
        <rFont val="ＭＳ Ｐゴシック"/>
        <family val="3"/>
        <charset val="128"/>
      </rPr>
      <t>回目</t>
    </r>
    <rPh sb="2" eb="4">
      <t>カイメ</t>
    </rPh>
    <phoneticPr fontId="3"/>
  </si>
  <si>
    <r>
      <t xml:space="preserve">2 </t>
    </r>
    <r>
      <rPr>
        <sz val="10"/>
        <rFont val="ＭＳ Ｐゴシック"/>
        <family val="3"/>
        <charset val="128"/>
      </rPr>
      <t>回目</t>
    </r>
    <rPh sb="2" eb="4">
      <t>カイメ</t>
    </rPh>
    <phoneticPr fontId="3"/>
  </si>
  <si>
    <r>
      <rPr>
        <i/>
        <sz val="10"/>
        <rFont val="Century"/>
        <family val="1"/>
      </rPr>
      <t xml:space="preserve">L </t>
    </r>
    <r>
      <rPr>
        <sz val="10"/>
        <rFont val="Century"/>
        <family val="1"/>
      </rPr>
      <t xml:space="preserve">: </t>
    </r>
    <r>
      <rPr>
        <sz val="10"/>
        <rFont val="ＭＳ Ｐゴシック"/>
        <family val="3"/>
        <charset val="128"/>
      </rPr>
      <t>蒸発潜熱</t>
    </r>
    <r>
      <rPr>
        <sz val="10"/>
        <rFont val="Century"/>
        <family val="1"/>
      </rPr>
      <t xml:space="preserve"> 2260kJ/kg</t>
    </r>
    <phoneticPr fontId="3"/>
  </si>
  <si>
    <r>
      <rPr>
        <i/>
        <sz val="10"/>
        <rFont val="Century"/>
        <family val="1"/>
      </rPr>
      <t>T</t>
    </r>
    <r>
      <rPr>
        <vertAlign val="subscript"/>
        <sz val="10"/>
        <rFont val="Century"/>
        <family val="1"/>
      </rPr>
      <t xml:space="preserve">g </t>
    </r>
    <r>
      <rPr>
        <sz val="10"/>
        <rFont val="ＭＳ Ｐゴシック"/>
        <family val="3"/>
        <charset val="128"/>
      </rPr>
      <t>: 水温が</t>
    </r>
    <r>
      <rPr>
        <sz val="10"/>
        <rFont val="Century"/>
        <family val="1"/>
      </rPr>
      <t xml:space="preserve">95 </t>
    </r>
    <r>
      <rPr>
        <sz val="10"/>
        <rFont val="ＭＳ Ｐゴシック"/>
        <family val="3"/>
        <charset val="128"/>
      </rPr>
      <t>℃に達した時間[min]</t>
    </r>
    <phoneticPr fontId="3"/>
  </si>
  <si>
    <r>
      <t xml:space="preserve">3 </t>
    </r>
    <r>
      <rPr>
        <sz val="10"/>
        <rFont val="ＭＳ Ｐゴシック"/>
        <family val="3"/>
        <charset val="128"/>
      </rPr>
      <t>回目</t>
    </r>
    <rPh sb="2" eb="4">
      <t>カイメ</t>
    </rPh>
    <phoneticPr fontId="3"/>
  </si>
  <si>
    <r>
      <t xml:space="preserve">4 </t>
    </r>
    <r>
      <rPr>
        <sz val="10"/>
        <rFont val="ＭＳ Ｐゴシック"/>
        <family val="3"/>
        <charset val="128"/>
      </rPr>
      <t>回目</t>
    </r>
    <rPh sb="2" eb="4">
      <t>カイメ</t>
    </rPh>
    <phoneticPr fontId="3"/>
  </si>
  <si>
    <r>
      <rPr>
        <i/>
        <sz val="10"/>
        <rFont val="Century"/>
        <family val="1"/>
      </rPr>
      <t>W</t>
    </r>
    <r>
      <rPr>
        <vertAlign val="subscript"/>
        <sz val="10"/>
        <rFont val="Century"/>
        <family val="1"/>
      </rPr>
      <t xml:space="preserve">L1 </t>
    </r>
    <r>
      <rPr>
        <sz val="10"/>
        <rFont val="ＭＳ Ｐゴシック"/>
        <family val="3"/>
        <charset val="128"/>
      </rPr>
      <t>: 持ち出し水量[ℓ/kg]  標準値は</t>
    </r>
    <r>
      <rPr>
        <sz val="10"/>
        <rFont val="Century"/>
        <family val="1"/>
      </rPr>
      <t>0.5</t>
    </r>
    <r>
      <rPr>
        <sz val="10"/>
        <rFont val="ＭＳ Ｐゴシック"/>
        <family val="3"/>
        <charset val="128"/>
      </rPr>
      <t>ℓ/kg</t>
    </r>
    <rPh sb="20" eb="23">
      <t>ヒョウジュンチ</t>
    </rPh>
    <phoneticPr fontId="3"/>
  </si>
  <si>
    <r>
      <rPr>
        <i/>
        <sz val="10"/>
        <rFont val="Century"/>
        <family val="1"/>
      </rPr>
      <t>W</t>
    </r>
    <r>
      <rPr>
        <vertAlign val="subscript"/>
        <sz val="10"/>
        <rFont val="Century"/>
        <family val="1"/>
      </rPr>
      <t xml:space="preserve">L2 </t>
    </r>
    <r>
      <rPr>
        <sz val="10"/>
        <rFont val="ＭＳ Ｐゴシック"/>
        <family val="3"/>
        <charset val="128"/>
      </rPr>
      <t>: 清浄水量[ℓ/kg]  標準値は</t>
    </r>
    <r>
      <rPr>
        <sz val="10"/>
        <rFont val="Century"/>
        <family val="1"/>
      </rPr>
      <t>0.3</t>
    </r>
    <r>
      <rPr>
        <sz val="10"/>
        <rFont val="ＭＳ Ｐゴシック"/>
        <family val="3"/>
        <charset val="128"/>
      </rPr>
      <t>ℓ/kg</t>
    </r>
    <rPh sb="18" eb="21">
      <t>ヒョウジュンチ</t>
    </rPh>
    <phoneticPr fontId="3"/>
  </si>
  <si>
    <r>
      <rPr>
        <i/>
        <sz val="10"/>
        <rFont val="Palatino Linotype"/>
        <family val="1"/>
      </rPr>
      <t>f</t>
    </r>
    <r>
      <rPr>
        <vertAlign val="subscript"/>
        <sz val="10"/>
        <rFont val="Century"/>
        <family val="1"/>
      </rPr>
      <t xml:space="preserve">b </t>
    </r>
    <r>
      <rPr>
        <sz val="10"/>
        <rFont val="ＭＳ Ｐゴシック"/>
        <family val="3"/>
        <charset val="128"/>
      </rPr>
      <t>: 調理時の蒸発比率　標準値は</t>
    </r>
    <r>
      <rPr>
        <sz val="10"/>
        <rFont val="Century"/>
        <family val="1"/>
      </rPr>
      <t>0.6</t>
    </r>
    <phoneticPr fontId="3"/>
  </si>
  <si>
    <r>
      <t>　調理品目をうどん</t>
    </r>
    <r>
      <rPr>
        <sz val="10"/>
        <rFont val="ＭＳ Ｐゴシック"/>
        <family val="3"/>
        <charset val="128"/>
      </rPr>
      <t>とし、</t>
    </r>
    <r>
      <rPr>
        <sz val="10"/>
        <rFont val="Century"/>
        <family val="1"/>
      </rPr>
      <t>250g/</t>
    </r>
    <r>
      <rPr>
        <sz val="10"/>
        <rFont val="ＭＳ Ｐゴシック"/>
        <family val="3"/>
        <charset val="128"/>
      </rPr>
      <t>玉の冷凍うどんを食材とする。沸騰状態の時に、補給水を製造者が指定する方法で供給し（給水方法の指定がない場合は、</t>
    </r>
    <r>
      <rPr>
        <sz val="10"/>
        <rFont val="Century"/>
        <family val="1"/>
      </rPr>
      <t xml:space="preserve">0.1Vm[kg/min] </t>
    </r>
    <r>
      <rPr>
        <sz val="10"/>
        <rFont val="ＭＳ Ｐゴシック"/>
        <family val="3"/>
        <charset val="128"/>
      </rPr>
      <t>を目安に供給する）、最大調理量</t>
    </r>
    <r>
      <rPr>
        <i/>
        <sz val="10"/>
        <rFont val="Century"/>
        <family val="1"/>
      </rPr>
      <t>V</t>
    </r>
    <r>
      <rPr>
        <vertAlign val="subscript"/>
        <sz val="10"/>
        <rFont val="Century"/>
        <family val="1"/>
      </rPr>
      <t xml:space="preserve">m </t>
    </r>
    <r>
      <rPr>
        <sz val="10"/>
        <rFont val="Century"/>
        <family val="1"/>
      </rPr>
      <t>[</t>
    </r>
    <r>
      <rPr>
        <sz val="10"/>
        <rFont val="ＭＳ Ｐゴシック"/>
        <family val="3"/>
        <charset val="128"/>
      </rPr>
      <t>玉</t>
    </r>
    <r>
      <rPr>
        <sz val="10"/>
        <rFont val="Century"/>
        <family val="1"/>
      </rPr>
      <t>/</t>
    </r>
    <r>
      <rPr>
        <sz val="10"/>
        <rFont val="ＭＳ Ｐゴシック"/>
        <family val="3"/>
        <charset val="128"/>
      </rPr>
      <t>回</t>
    </r>
    <r>
      <rPr>
        <sz val="10"/>
        <rFont val="Century"/>
        <family val="1"/>
      </rPr>
      <t xml:space="preserve">] </t>
    </r>
    <r>
      <rPr>
        <sz val="10"/>
        <rFont val="ＭＳ Ｐゴシック"/>
        <family val="3"/>
        <charset val="128"/>
      </rPr>
      <t>の食材の投入を始める。茹で時間</t>
    </r>
    <r>
      <rPr>
        <i/>
        <sz val="10"/>
        <rFont val="Century"/>
        <family val="1"/>
      </rPr>
      <t>T</t>
    </r>
    <r>
      <rPr>
        <vertAlign val="subscript"/>
        <sz val="10"/>
        <rFont val="Century"/>
        <family val="1"/>
      </rPr>
      <t xml:space="preserve">y </t>
    </r>
    <r>
      <rPr>
        <sz val="10"/>
        <rFont val="Century"/>
        <family val="1"/>
      </rPr>
      <t xml:space="preserve">[s] </t>
    </r>
    <r>
      <rPr>
        <sz val="10"/>
        <rFont val="ＭＳ Ｐゴシック"/>
        <family val="3"/>
        <charset val="128"/>
      </rPr>
      <t>経過後、すべての食材を取り出し、湯切りなどの作業時間</t>
    </r>
    <r>
      <rPr>
        <i/>
        <sz val="10"/>
        <rFont val="Century"/>
        <family val="1"/>
      </rPr>
      <t>T</t>
    </r>
    <r>
      <rPr>
        <vertAlign val="subscript"/>
        <sz val="10"/>
        <rFont val="Century"/>
        <family val="1"/>
      </rPr>
      <t xml:space="preserve">j </t>
    </r>
    <r>
      <rPr>
        <sz val="10"/>
        <rFont val="Century"/>
        <family val="1"/>
      </rPr>
      <t xml:space="preserve">[s] </t>
    </r>
    <r>
      <rPr>
        <sz val="10"/>
        <rFont val="ＭＳ Ｐゴシック"/>
        <family val="3"/>
        <charset val="128"/>
      </rPr>
      <t>の後、槽内の湯が</t>
    </r>
    <r>
      <rPr>
        <sz val="10"/>
        <rFont val="Century"/>
        <family val="1"/>
      </rPr>
      <t>98</t>
    </r>
    <r>
      <rPr>
        <sz val="10"/>
        <rFont val="ＭＳ Ｐゴシック"/>
        <family val="3"/>
        <charset val="128"/>
      </rPr>
      <t>℃以上に復帰したことを確認し、次の回の食材の投入を始める。これを連続して</t>
    </r>
    <r>
      <rPr>
        <sz val="10"/>
        <rFont val="Century"/>
        <family val="1"/>
      </rPr>
      <t>4</t>
    </r>
    <r>
      <rPr>
        <sz val="10"/>
        <rFont val="ＭＳ Ｐゴシック"/>
        <family val="3"/>
        <charset val="128"/>
      </rPr>
      <t>回調理する。
　茹で時間</t>
    </r>
    <r>
      <rPr>
        <i/>
        <sz val="10"/>
        <rFont val="Century"/>
        <family val="1"/>
      </rPr>
      <t>T</t>
    </r>
    <r>
      <rPr>
        <vertAlign val="subscript"/>
        <sz val="10"/>
        <rFont val="Century"/>
        <family val="1"/>
      </rPr>
      <t xml:space="preserve">y </t>
    </r>
    <r>
      <rPr>
        <sz val="10"/>
        <rFont val="Century"/>
        <family val="1"/>
      </rPr>
      <t xml:space="preserve">[s] </t>
    </r>
    <r>
      <rPr>
        <sz val="10"/>
        <rFont val="ＭＳ Ｐゴシック"/>
        <family val="3"/>
        <charset val="128"/>
      </rPr>
      <t>は、最大調理量</t>
    </r>
    <r>
      <rPr>
        <i/>
        <sz val="10"/>
        <rFont val="Century"/>
        <family val="1"/>
      </rPr>
      <t>V</t>
    </r>
    <r>
      <rPr>
        <vertAlign val="subscript"/>
        <sz val="10"/>
        <rFont val="Century"/>
        <family val="1"/>
      </rPr>
      <t xml:space="preserve">m </t>
    </r>
    <r>
      <rPr>
        <sz val="10"/>
        <rFont val="Century"/>
        <family val="1"/>
      </rPr>
      <t>[</t>
    </r>
    <r>
      <rPr>
        <sz val="10"/>
        <rFont val="ＭＳ Ｐゴシック"/>
        <family val="3"/>
        <charset val="128"/>
      </rPr>
      <t>玉</t>
    </r>
    <r>
      <rPr>
        <sz val="10"/>
        <rFont val="Century"/>
        <family val="1"/>
      </rPr>
      <t>/</t>
    </r>
    <r>
      <rPr>
        <sz val="10"/>
        <rFont val="ＭＳ Ｐゴシック"/>
        <family val="3"/>
        <charset val="128"/>
      </rPr>
      <t>回</t>
    </r>
    <r>
      <rPr>
        <sz val="10"/>
        <rFont val="Century"/>
        <family val="1"/>
      </rPr>
      <t xml:space="preserve">] </t>
    </r>
    <r>
      <rPr>
        <sz val="10"/>
        <rFont val="ＭＳ Ｐゴシック"/>
        <family val="3"/>
        <charset val="128"/>
      </rPr>
      <t>の食材を投入した時に、すべての麺が十分にほぐれる時間を予備試験で確認し、事前に決定する。消費電力量</t>
    </r>
    <r>
      <rPr>
        <i/>
        <sz val="10"/>
        <rFont val="Century"/>
        <family val="1"/>
      </rPr>
      <t>P</t>
    </r>
    <r>
      <rPr>
        <vertAlign val="subscript"/>
        <sz val="10"/>
        <rFont val="Century"/>
        <family val="1"/>
      </rPr>
      <t>c</t>
    </r>
    <r>
      <rPr>
        <sz val="10"/>
        <rFont val="Century"/>
        <family val="1"/>
      </rPr>
      <t xml:space="preserve"> [kWh/</t>
    </r>
    <r>
      <rPr>
        <sz val="10"/>
        <rFont val="ＭＳ Ｐゴシック"/>
        <family val="3"/>
        <charset val="128"/>
      </rPr>
      <t>回</t>
    </r>
    <r>
      <rPr>
        <sz val="10"/>
        <rFont val="Century"/>
        <family val="1"/>
      </rPr>
      <t xml:space="preserve">] </t>
    </r>
    <r>
      <rPr>
        <sz val="10"/>
        <rFont val="ＭＳ Ｐゴシック"/>
        <family val="3"/>
        <charset val="128"/>
      </rPr>
      <t>および補給水温</t>
    </r>
    <r>
      <rPr>
        <i/>
        <sz val="10"/>
        <rFont val="Symbol"/>
        <family val="1"/>
        <charset val="2"/>
      </rPr>
      <t>q</t>
    </r>
    <r>
      <rPr>
        <vertAlign val="subscript"/>
        <sz val="10"/>
        <rFont val="Century"/>
        <family val="1"/>
      </rPr>
      <t>w</t>
    </r>
    <r>
      <rPr>
        <sz val="10"/>
        <rFont val="ＭＳ Ｐゴシック"/>
        <family val="3"/>
        <charset val="128"/>
      </rPr>
      <t xml:space="preserve"> [℃] は、</t>
    </r>
    <r>
      <rPr>
        <sz val="10"/>
        <rFont val="Century"/>
        <family val="1"/>
      </rPr>
      <t>2</t>
    </r>
    <r>
      <rPr>
        <sz val="10"/>
        <rFont val="ＭＳ Ｐゴシック"/>
        <family val="3"/>
        <charset val="128"/>
      </rPr>
      <t>回目の食材の投入開始から、</t>
    </r>
    <r>
      <rPr>
        <sz val="10"/>
        <rFont val="Century"/>
        <family val="1"/>
      </rPr>
      <t>5</t>
    </r>
    <r>
      <rPr>
        <sz val="10"/>
        <rFont val="ＭＳ Ｐゴシック"/>
        <family val="3"/>
        <charset val="128"/>
      </rPr>
      <t>回目の食材の投入開始直前までの平均値とする。食材の投入開始から槽内の湯が</t>
    </r>
    <r>
      <rPr>
        <sz val="10"/>
        <rFont val="Century"/>
        <family val="1"/>
      </rPr>
      <t xml:space="preserve">98 </t>
    </r>
    <r>
      <rPr>
        <sz val="10"/>
        <rFont val="ＭＳ Ｐゴシック"/>
        <family val="3"/>
        <charset val="128"/>
      </rPr>
      <t>℃以上に復帰するまでの時間</t>
    </r>
    <r>
      <rPr>
        <i/>
        <sz val="10"/>
        <rFont val="Century"/>
        <family val="1"/>
      </rPr>
      <t>T</t>
    </r>
    <r>
      <rPr>
        <vertAlign val="subscript"/>
        <sz val="10"/>
        <rFont val="Century"/>
        <family val="1"/>
      </rPr>
      <t>r</t>
    </r>
    <r>
      <rPr>
        <sz val="10"/>
        <rFont val="Century"/>
        <family val="1"/>
      </rPr>
      <t xml:space="preserve"> [s/</t>
    </r>
    <r>
      <rPr>
        <sz val="10"/>
        <rFont val="ＭＳ Ｐゴシック"/>
        <family val="3"/>
        <charset val="128"/>
      </rPr>
      <t>回</t>
    </r>
    <r>
      <rPr>
        <sz val="10"/>
        <rFont val="Century"/>
        <family val="1"/>
      </rPr>
      <t xml:space="preserve">] </t>
    </r>
    <r>
      <rPr>
        <sz val="10"/>
        <rFont val="ＭＳ Ｐゴシック"/>
        <family val="3"/>
        <charset val="128"/>
      </rPr>
      <t>は、</t>
    </r>
    <r>
      <rPr>
        <sz val="10"/>
        <rFont val="Century"/>
        <family val="1"/>
      </rPr>
      <t>2</t>
    </r>
    <r>
      <rPr>
        <sz val="10"/>
        <rFont val="ＭＳ Ｐゴシック"/>
        <family val="3"/>
        <charset val="128"/>
      </rPr>
      <t>回目の調理から</t>
    </r>
    <r>
      <rPr>
        <sz val="10"/>
        <rFont val="Century"/>
        <family val="1"/>
      </rPr>
      <t>4</t>
    </r>
    <r>
      <rPr>
        <sz val="10"/>
        <rFont val="ＭＳ Ｐゴシック"/>
        <family val="3"/>
        <charset val="128"/>
      </rPr>
      <t xml:space="preserve">回目の調理までの平均値とする。
</t>
    </r>
    <rPh sb="233" eb="235">
      <t>サイダイ</t>
    </rPh>
    <phoneticPr fontId="3"/>
  </si>
  <si>
    <r>
      <rPr>
        <i/>
        <sz val="10"/>
        <rFont val="Century"/>
        <family val="1"/>
      </rPr>
      <t>T</t>
    </r>
    <r>
      <rPr>
        <vertAlign val="subscript"/>
        <sz val="10"/>
        <rFont val="Century"/>
        <family val="1"/>
      </rPr>
      <t>r</t>
    </r>
    <r>
      <rPr>
        <i/>
        <vertAlign val="subscript"/>
        <sz val="10"/>
        <rFont val="Century"/>
        <family val="1"/>
      </rPr>
      <t xml:space="preserve"> </t>
    </r>
    <r>
      <rPr>
        <sz val="10"/>
        <rFont val="ＭＳ Ｐゴシック"/>
        <family val="3"/>
        <charset val="128"/>
      </rPr>
      <t>: 槽内の湯が</t>
    </r>
    <r>
      <rPr>
        <sz val="10"/>
        <rFont val="Century"/>
        <family val="1"/>
      </rPr>
      <t>98</t>
    </r>
    <r>
      <rPr>
        <sz val="10"/>
        <rFont val="ＭＳ Ｐゴシック"/>
        <family val="3"/>
        <charset val="128"/>
      </rPr>
      <t xml:space="preserve"> ℃以上に復帰するまでの時間[s/回]</t>
    </r>
    <rPh sb="5" eb="6">
      <t>ソウ</t>
    </rPh>
    <rPh sb="6" eb="7">
      <t>ナイ</t>
    </rPh>
    <rPh sb="8" eb="9">
      <t>ユ</t>
    </rPh>
    <rPh sb="13" eb="16">
      <t>ドイジョウ</t>
    </rPh>
    <rPh sb="17" eb="19">
      <t>フッキ</t>
    </rPh>
    <rPh sb="24" eb="26">
      <t>ジカン</t>
    </rPh>
    <rPh sb="29" eb="30">
      <t>カイ</t>
    </rPh>
    <phoneticPr fontId="3"/>
  </si>
  <si>
    <r>
      <rPr>
        <i/>
        <sz val="11"/>
        <rFont val="Symbol"/>
        <family val="1"/>
        <charset val="2"/>
      </rPr>
      <t>q</t>
    </r>
    <r>
      <rPr>
        <vertAlign val="subscript"/>
        <sz val="11"/>
        <rFont val="Century"/>
        <family val="1"/>
      </rPr>
      <t xml:space="preserve">w </t>
    </r>
    <r>
      <rPr>
        <sz val="10"/>
        <rFont val="Century"/>
        <family val="1"/>
      </rPr>
      <t xml:space="preserve">2 </t>
    </r>
    <r>
      <rPr>
        <sz val="10"/>
        <rFont val="ＭＳ Ｐゴシック"/>
        <family val="3"/>
        <charset val="128"/>
      </rPr>
      <t>回目の調理から</t>
    </r>
    <r>
      <rPr>
        <sz val="10"/>
        <rFont val="Century"/>
        <family val="1"/>
      </rPr>
      <t>4</t>
    </r>
    <r>
      <rPr>
        <sz val="10"/>
        <rFont val="ＭＳ Ｐゴシック"/>
        <family val="3"/>
        <charset val="128"/>
      </rPr>
      <t xml:space="preserve"> 回目の調理までの平均値</t>
    </r>
    <r>
      <rPr>
        <vertAlign val="subscript"/>
        <sz val="10"/>
        <rFont val="Century"/>
        <family val="1"/>
      </rPr>
      <t xml:space="preserve"> </t>
    </r>
    <r>
      <rPr>
        <sz val="10"/>
        <rFont val="ＭＳ Ｐゴシック"/>
        <family val="3"/>
        <charset val="128"/>
      </rPr>
      <t>＝</t>
    </r>
    <phoneticPr fontId="3"/>
  </si>
  <si>
    <r>
      <rPr>
        <i/>
        <sz val="10"/>
        <rFont val="Century"/>
        <family val="1"/>
      </rPr>
      <t>T</t>
    </r>
    <r>
      <rPr>
        <vertAlign val="subscript"/>
        <sz val="10"/>
        <rFont val="Century"/>
        <family val="1"/>
      </rPr>
      <t xml:space="preserve">j </t>
    </r>
    <r>
      <rPr>
        <sz val="10"/>
        <rFont val="ＭＳ Ｐゴシック"/>
        <family val="3"/>
        <charset val="128"/>
      </rPr>
      <t>: 作業時間[s]　標準値は</t>
    </r>
    <r>
      <rPr>
        <sz val="10"/>
        <rFont val="Century"/>
        <family val="1"/>
      </rPr>
      <t>15</t>
    </r>
    <r>
      <rPr>
        <sz val="10"/>
        <rFont val="ＭＳ Ｐゴシック"/>
        <family val="3"/>
        <charset val="128"/>
      </rPr>
      <t xml:space="preserve"> s</t>
    </r>
    <rPh sb="5" eb="7">
      <t>サギョウ</t>
    </rPh>
    <rPh sb="7" eb="9">
      <t>ジカン</t>
    </rPh>
    <phoneticPr fontId="3"/>
  </si>
  <si>
    <r>
      <rPr>
        <sz val="10"/>
        <rFont val="Century"/>
        <family val="1"/>
      </rPr>
      <t>2</t>
    </r>
    <r>
      <rPr>
        <sz val="10"/>
        <rFont val="ＭＳ Ｐゴシック"/>
        <family val="3"/>
        <charset val="128"/>
      </rPr>
      <t xml:space="preserve"> 回目</t>
    </r>
    <rPh sb="2" eb="4">
      <t>カイメ</t>
    </rPh>
    <phoneticPr fontId="3"/>
  </si>
  <si>
    <r>
      <rPr>
        <i/>
        <sz val="10"/>
        <rFont val="Cambria"/>
        <family val="1"/>
      </rPr>
      <t>m</t>
    </r>
    <r>
      <rPr>
        <vertAlign val="subscript"/>
        <sz val="10"/>
        <rFont val="Century"/>
        <family val="1"/>
      </rPr>
      <t>w</t>
    </r>
    <r>
      <rPr>
        <sz val="10"/>
        <rFont val="Times New Roman"/>
        <family val="1"/>
      </rPr>
      <t xml:space="preserve"> = </t>
    </r>
    <phoneticPr fontId="3"/>
  </si>
  <si>
    <r>
      <t xml:space="preserve">  </t>
    </r>
    <r>
      <rPr>
        <sz val="10"/>
        <rFont val="ＭＳ Ｐゴシック"/>
        <family val="3"/>
        <charset val="128"/>
      </rPr>
      <t>最大調理量</t>
    </r>
    <r>
      <rPr>
        <i/>
        <sz val="10"/>
        <rFont val="Century"/>
        <family val="1"/>
      </rPr>
      <t>V</t>
    </r>
    <r>
      <rPr>
        <vertAlign val="subscript"/>
        <sz val="10"/>
        <rFont val="Century"/>
        <family val="1"/>
      </rPr>
      <t xml:space="preserve">m </t>
    </r>
    <r>
      <rPr>
        <sz val="10"/>
        <rFont val="Century"/>
        <family val="1"/>
      </rPr>
      <t>[</t>
    </r>
    <r>
      <rPr>
        <sz val="10"/>
        <rFont val="ＭＳ Ｐゴシック"/>
        <family val="3"/>
        <charset val="128"/>
      </rPr>
      <t>玉</t>
    </r>
    <r>
      <rPr>
        <sz val="10"/>
        <rFont val="Century"/>
        <family val="1"/>
      </rPr>
      <t>/</t>
    </r>
    <r>
      <rPr>
        <sz val="10"/>
        <rFont val="ＭＳ Ｐゴシック"/>
        <family val="3"/>
        <charset val="128"/>
      </rPr>
      <t>回</t>
    </r>
    <r>
      <rPr>
        <sz val="10"/>
        <rFont val="Century"/>
        <family val="1"/>
      </rPr>
      <t xml:space="preserve">] </t>
    </r>
    <r>
      <rPr>
        <sz val="10"/>
        <rFont val="ＭＳ Ｐゴシック"/>
        <family val="3"/>
        <charset val="128"/>
      </rPr>
      <t>は、テボ式の試験機器の場合にはテボ数とし、テボ式以外の試験機器の場合には製造者の推奨値とする。連続調理能力</t>
    </r>
    <r>
      <rPr>
        <i/>
        <sz val="10"/>
        <rFont val="Century"/>
        <family val="1"/>
      </rPr>
      <t>V</t>
    </r>
    <r>
      <rPr>
        <vertAlign val="subscript"/>
        <sz val="10"/>
        <rFont val="Century"/>
        <family val="1"/>
      </rPr>
      <t xml:space="preserve">c </t>
    </r>
    <r>
      <rPr>
        <sz val="10"/>
        <rFont val="Century"/>
        <family val="1"/>
      </rPr>
      <t>[</t>
    </r>
    <r>
      <rPr>
        <sz val="10"/>
        <rFont val="ＭＳ Ｐゴシック"/>
        <family val="3"/>
        <charset val="128"/>
      </rPr>
      <t>玉</t>
    </r>
    <r>
      <rPr>
        <sz val="10"/>
        <rFont val="Century"/>
        <family val="1"/>
      </rPr>
      <t xml:space="preserve">/h] </t>
    </r>
    <r>
      <rPr>
        <sz val="10"/>
        <rFont val="ＭＳ Ｐゴシック"/>
        <family val="3"/>
        <charset val="128"/>
      </rPr>
      <t>は、次式で計算する。</t>
    </r>
    <phoneticPr fontId="3"/>
  </si>
  <si>
    <r>
      <t xml:space="preserve"> なお、排熱を利用して給水の予熱を行う試験機器で、その予熱効果を評価する場合は、試験中、補給水入口温度</t>
    </r>
    <r>
      <rPr>
        <i/>
        <sz val="10"/>
        <rFont val="Symbol"/>
        <family val="1"/>
        <charset val="2"/>
      </rPr>
      <t>q</t>
    </r>
    <r>
      <rPr>
        <vertAlign val="subscript"/>
        <sz val="10"/>
        <rFont val="Century"/>
        <family val="1"/>
      </rPr>
      <t xml:space="preserve">wi </t>
    </r>
    <r>
      <rPr>
        <sz val="10"/>
        <rFont val="ＭＳ Ｐゴシック"/>
        <family val="3"/>
        <charset val="128"/>
      </rPr>
      <t>[℃]および補給水出口水温</t>
    </r>
    <r>
      <rPr>
        <i/>
        <sz val="10"/>
        <rFont val="Symbol"/>
        <family val="1"/>
        <charset val="2"/>
      </rPr>
      <t>q</t>
    </r>
    <r>
      <rPr>
        <vertAlign val="subscript"/>
        <sz val="10"/>
        <rFont val="Century"/>
        <family val="1"/>
      </rPr>
      <t xml:space="preserve">wo </t>
    </r>
    <r>
      <rPr>
        <sz val="10"/>
        <rFont val="ＭＳ Ｐゴシック"/>
        <family val="3"/>
        <charset val="128"/>
      </rPr>
      <t>[℃]を測定し、記録し続ける。</t>
    </r>
    <phoneticPr fontId="3"/>
  </si>
  <si>
    <r>
      <rPr>
        <i/>
        <sz val="10"/>
        <rFont val="Cambria"/>
        <family val="1"/>
      </rPr>
      <t>m</t>
    </r>
    <r>
      <rPr>
        <vertAlign val="subscript"/>
        <sz val="10"/>
        <rFont val="Century"/>
        <family val="1"/>
      </rPr>
      <t xml:space="preserve">w </t>
    </r>
    <r>
      <rPr>
        <sz val="10"/>
        <rFont val="ＭＳ Ｐゴシック"/>
        <family val="3"/>
        <charset val="128"/>
      </rPr>
      <t>: 補給水量の標準値[kg/玉] 　</t>
    </r>
    <r>
      <rPr>
        <sz val="10"/>
        <rFont val="Century"/>
        <family val="1"/>
      </rPr>
      <t>0.2</t>
    </r>
    <r>
      <rPr>
        <sz val="10"/>
        <rFont val="ＭＳ Ｐゴシック"/>
        <family val="3"/>
        <charset val="128"/>
      </rPr>
      <t>kg/玉</t>
    </r>
    <rPh sb="5" eb="7">
      <t>ホキュウ</t>
    </rPh>
    <rPh sb="7" eb="9">
      <t>スイリョウ</t>
    </rPh>
    <rPh sb="10" eb="13">
      <t>ヒョウジュンチ</t>
    </rPh>
    <rPh sb="17" eb="18">
      <t>タマ</t>
    </rPh>
    <rPh sb="27" eb="28">
      <t>タマ</t>
    </rPh>
    <phoneticPr fontId="3"/>
  </si>
  <si>
    <r>
      <rPr>
        <i/>
        <sz val="10"/>
        <rFont val="Cambria"/>
        <family val="1"/>
      </rPr>
      <t>Q</t>
    </r>
    <r>
      <rPr>
        <vertAlign val="subscript"/>
        <sz val="10"/>
        <rFont val="Century"/>
        <family val="1"/>
      </rPr>
      <t xml:space="preserve">s </t>
    </r>
    <r>
      <rPr>
        <sz val="10"/>
        <rFont val="ＭＳ Ｐゴシック"/>
        <family val="3"/>
        <charset val="128"/>
      </rPr>
      <t>: 立上り時消費電力量[kWh/回]</t>
    </r>
    <rPh sb="5" eb="7">
      <t>タチノボ</t>
    </rPh>
    <rPh sb="8" eb="9">
      <t>トキ</t>
    </rPh>
    <rPh sb="9" eb="11">
      <t>ショウヒ</t>
    </rPh>
    <rPh sb="11" eb="13">
      <t>デンリョク</t>
    </rPh>
    <rPh sb="13" eb="14">
      <t>リョウ</t>
    </rPh>
    <rPh sb="19" eb="20">
      <t>カイ</t>
    </rPh>
    <phoneticPr fontId="3"/>
  </si>
  <si>
    <r>
      <rPr>
        <i/>
        <sz val="10"/>
        <rFont val="Cambria"/>
        <family val="1"/>
      </rPr>
      <t>Q</t>
    </r>
    <r>
      <rPr>
        <vertAlign val="subscript"/>
        <sz val="10"/>
        <rFont val="Century"/>
        <family val="1"/>
      </rPr>
      <t>s</t>
    </r>
    <r>
      <rPr>
        <sz val="10"/>
        <rFont val="Century"/>
        <family val="1"/>
      </rPr>
      <t xml:space="preserve"> = </t>
    </r>
    <phoneticPr fontId="3"/>
  </si>
  <si>
    <r>
      <rPr>
        <i/>
        <sz val="12"/>
        <rFont val="Cambria"/>
        <family val="1"/>
      </rPr>
      <t>Q</t>
    </r>
    <r>
      <rPr>
        <vertAlign val="subscript"/>
        <sz val="14"/>
        <rFont val="Century"/>
        <family val="1"/>
      </rPr>
      <t xml:space="preserve">s </t>
    </r>
    <r>
      <rPr>
        <sz val="10"/>
        <rFont val="ＭＳ Ｐゴシック"/>
        <family val="3"/>
        <charset val="128"/>
      </rPr>
      <t>平均値　</t>
    </r>
    <r>
      <rPr>
        <sz val="12"/>
        <rFont val="ＭＳ Ｐゴシック"/>
        <family val="3"/>
        <charset val="128"/>
      </rPr>
      <t>＝</t>
    </r>
    <rPh sb="3" eb="6">
      <t>ヘイキンチ</t>
    </rPh>
    <phoneticPr fontId="3"/>
  </si>
  <si>
    <r>
      <rPr>
        <i/>
        <sz val="14"/>
        <rFont val="Cambria"/>
        <family val="1"/>
      </rPr>
      <t>Q</t>
    </r>
    <r>
      <rPr>
        <vertAlign val="subscript"/>
        <sz val="14"/>
        <rFont val="Century"/>
        <family val="1"/>
      </rPr>
      <t>c</t>
    </r>
    <r>
      <rPr>
        <sz val="10"/>
        <rFont val="Century"/>
        <family val="1"/>
      </rPr>
      <t xml:space="preserve"> = </t>
    </r>
    <phoneticPr fontId="3"/>
  </si>
  <si>
    <r>
      <rPr>
        <i/>
        <sz val="10"/>
        <rFont val="Cambria"/>
        <family val="1"/>
      </rPr>
      <t>Q</t>
    </r>
    <r>
      <rPr>
        <vertAlign val="subscript"/>
        <sz val="10"/>
        <rFont val="Century"/>
        <family val="1"/>
      </rPr>
      <t xml:space="preserve">c </t>
    </r>
    <r>
      <rPr>
        <sz val="10"/>
        <rFont val="ＭＳ Ｐゴシック"/>
        <family val="3"/>
        <charset val="128"/>
      </rPr>
      <t>: 調理時消費電力量[kWh/h]</t>
    </r>
    <phoneticPr fontId="3"/>
  </si>
  <si>
    <r>
      <rPr>
        <i/>
        <sz val="10"/>
        <rFont val="Cambria"/>
        <family val="1"/>
      </rPr>
      <t>Q</t>
    </r>
    <r>
      <rPr>
        <vertAlign val="subscript"/>
        <sz val="10"/>
        <rFont val="Century"/>
        <family val="1"/>
      </rPr>
      <t xml:space="preserve">i </t>
    </r>
    <r>
      <rPr>
        <sz val="10"/>
        <rFont val="ＭＳ Ｐゴシック"/>
        <family val="3"/>
        <charset val="128"/>
      </rPr>
      <t>: 待機時消費電力量[kWh/h]</t>
    </r>
    <phoneticPr fontId="3"/>
  </si>
  <si>
    <r>
      <rPr>
        <i/>
        <sz val="10"/>
        <rFont val="Cambria"/>
        <family val="1"/>
      </rPr>
      <t>n</t>
    </r>
    <r>
      <rPr>
        <vertAlign val="subscript"/>
        <sz val="10"/>
        <rFont val="Century"/>
        <family val="1"/>
      </rPr>
      <t xml:space="preserve">s </t>
    </r>
    <r>
      <rPr>
        <sz val="10"/>
        <rFont val="ＭＳ Ｐゴシック"/>
        <family val="3"/>
        <charset val="128"/>
      </rPr>
      <t>: 立上り回数[回/日] 　標準値は</t>
    </r>
    <r>
      <rPr>
        <sz val="10"/>
        <rFont val="Century"/>
        <family val="1"/>
      </rPr>
      <t>1</t>
    </r>
    <r>
      <rPr>
        <sz val="10"/>
        <rFont val="ＭＳ Ｐゴシック"/>
        <family val="3"/>
        <charset val="128"/>
      </rPr>
      <t xml:space="preserve"> 回/日</t>
    </r>
    <rPh sb="5" eb="7">
      <t>タチノボ</t>
    </rPh>
    <rPh sb="8" eb="10">
      <t>カイスウ</t>
    </rPh>
    <rPh sb="11" eb="12">
      <t>カイ</t>
    </rPh>
    <rPh sb="13" eb="14">
      <t>ヒ</t>
    </rPh>
    <rPh sb="17" eb="20">
      <t>ヒョウジュンチ</t>
    </rPh>
    <rPh sb="23" eb="24">
      <t>カイ</t>
    </rPh>
    <rPh sb="25" eb="26">
      <t>ヒ</t>
    </rPh>
    <phoneticPr fontId="3"/>
  </si>
  <si>
    <r>
      <rPr>
        <i/>
        <sz val="10"/>
        <rFont val="Cambria"/>
        <family val="1"/>
      </rPr>
      <t>Q</t>
    </r>
    <r>
      <rPr>
        <vertAlign val="subscript"/>
        <sz val="10"/>
        <rFont val="Century"/>
        <family val="1"/>
      </rPr>
      <t xml:space="preserve">dH </t>
    </r>
    <r>
      <rPr>
        <sz val="10"/>
        <rFont val="ＭＳ Ｐゴシック"/>
        <family val="3"/>
        <charset val="128"/>
      </rPr>
      <t>: 日あたり消費電力量（時間想定）[kWh/日]</t>
    </r>
    <rPh sb="16" eb="18">
      <t>ジカン</t>
    </rPh>
    <phoneticPr fontId="3"/>
  </si>
  <si>
    <r>
      <rPr>
        <i/>
        <sz val="10"/>
        <rFont val="Century"/>
        <family val="1"/>
      </rPr>
      <t>h</t>
    </r>
    <r>
      <rPr>
        <vertAlign val="subscript"/>
        <sz val="10"/>
        <rFont val="Century"/>
        <family val="1"/>
      </rPr>
      <t xml:space="preserve">c </t>
    </r>
    <r>
      <rPr>
        <sz val="10"/>
        <rFont val="ＭＳ Ｐゴシック"/>
        <family val="3"/>
        <charset val="128"/>
      </rPr>
      <t>: 調理時間[h/日] 　標準値は</t>
    </r>
    <r>
      <rPr>
        <sz val="10"/>
        <rFont val="Century"/>
        <family val="1"/>
      </rPr>
      <t>5</t>
    </r>
    <r>
      <rPr>
        <sz val="10"/>
        <rFont val="ＭＳ Ｐゴシック"/>
        <family val="3"/>
        <charset val="128"/>
      </rPr>
      <t>h/日</t>
    </r>
    <phoneticPr fontId="3"/>
  </si>
  <si>
    <r>
      <rPr>
        <i/>
        <sz val="10"/>
        <rFont val="Century"/>
        <family val="1"/>
      </rPr>
      <t>h</t>
    </r>
    <r>
      <rPr>
        <vertAlign val="subscript"/>
        <sz val="10"/>
        <rFont val="Century"/>
        <family val="1"/>
      </rPr>
      <t xml:space="preserve">i </t>
    </r>
    <r>
      <rPr>
        <sz val="10"/>
        <rFont val="ＭＳ Ｐゴシック"/>
        <family val="3"/>
        <charset val="128"/>
      </rPr>
      <t>: 待機時間[h/日] 　標準値は</t>
    </r>
    <r>
      <rPr>
        <sz val="10"/>
        <rFont val="Century"/>
        <family val="1"/>
      </rPr>
      <t>5</t>
    </r>
    <r>
      <rPr>
        <sz val="10"/>
        <rFont val="ＭＳ Ｐゴシック"/>
        <family val="3"/>
        <charset val="128"/>
      </rPr>
      <t>h/日</t>
    </r>
    <phoneticPr fontId="3"/>
  </si>
  <si>
    <r>
      <rPr>
        <i/>
        <sz val="10"/>
        <rFont val="Century"/>
        <family val="1"/>
      </rPr>
      <t>h</t>
    </r>
    <r>
      <rPr>
        <vertAlign val="subscript"/>
        <sz val="10"/>
        <rFont val="Century"/>
        <family val="1"/>
      </rPr>
      <t xml:space="preserve">d </t>
    </r>
    <r>
      <rPr>
        <sz val="10"/>
        <rFont val="ＭＳ Ｐゴシック"/>
        <family val="3"/>
        <charset val="128"/>
      </rPr>
      <t>: 稼動時間[h/日] 　標準値は</t>
    </r>
    <r>
      <rPr>
        <sz val="10"/>
        <rFont val="Century"/>
        <family val="1"/>
      </rPr>
      <t>10</t>
    </r>
    <r>
      <rPr>
        <sz val="10"/>
        <rFont val="ＭＳ Ｐゴシック"/>
        <family val="3"/>
        <charset val="128"/>
      </rPr>
      <t>h/日</t>
    </r>
    <phoneticPr fontId="3"/>
  </si>
  <si>
    <r>
      <rPr>
        <i/>
        <sz val="10"/>
        <rFont val="Century"/>
        <family val="1"/>
      </rPr>
      <t>r</t>
    </r>
    <r>
      <rPr>
        <vertAlign val="subscript"/>
        <sz val="10"/>
        <rFont val="Century"/>
        <family val="1"/>
      </rPr>
      <t xml:space="preserve">c </t>
    </r>
    <r>
      <rPr>
        <sz val="10"/>
        <rFont val="ＭＳ Ｐゴシック"/>
        <family val="3"/>
        <charset val="128"/>
      </rPr>
      <t>: 調理負荷率　標準値は</t>
    </r>
    <r>
      <rPr>
        <sz val="10"/>
        <rFont val="Century"/>
        <family val="1"/>
      </rPr>
      <t>0.4</t>
    </r>
    <rPh sb="5" eb="7">
      <t>チョウリ</t>
    </rPh>
    <phoneticPr fontId="3"/>
  </si>
  <si>
    <r>
      <rPr>
        <i/>
        <sz val="10"/>
        <rFont val="Palatino Linotype"/>
        <family val="1"/>
      </rPr>
      <t>v</t>
    </r>
    <r>
      <rPr>
        <vertAlign val="subscript"/>
        <sz val="10"/>
        <rFont val="Century"/>
        <family val="1"/>
      </rPr>
      <t xml:space="preserve">d </t>
    </r>
    <r>
      <rPr>
        <sz val="10"/>
        <rFont val="ＭＳ Ｐゴシック"/>
        <family val="3"/>
        <charset val="128"/>
      </rPr>
      <t>: 日あたり調理量[玉/日] 　標準値は冷凍うどん</t>
    </r>
    <r>
      <rPr>
        <sz val="10"/>
        <rFont val="Century"/>
        <family val="1"/>
      </rPr>
      <t>400</t>
    </r>
    <r>
      <rPr>
        <sz val="10"/>
        <rFont val="ＭＳ Ｐゴシック"/>
        <family val="3"/>
        <charset val="128"/>
      </rPr>
      <t xml:space="preserve"> 玉/日</t>
    </r>
    <rPh sb="5" eb="6">
      <t>ヒ</t>
    </rPh>
    <rPh sb="9" eb="11">
      <t>チョウリ</t>
    </rPh>
    <rPh sb="11" eb="12">
      <t>リョウ</t>
    </rPh>
    <rPh sb="13" eb="14">
      <t>タマ</t>
    </rPh>
    <rPh sb="15" eb="16">
      <t>ヒ</t>
    </rPh>
    <rPh sb="19" eb="22">
      <t>ヒョウジュンチ</t>
    </rPh>
    <rPh sb="32" eb="33">
      <t>タマ</t>
    </rPh>
    <rPh sb="34" eb="35">
      <t>ヒ</t>
    </rPh>
    <phoneticPr fontId="3"/>
  </si>
  <si>
    <r>
      <rPr>
        <i/>
        <sz val="10"/>
        <rFont val="Cambria"/>
        <family val="1"/>
      </rPr>
      <t>Q</t>
    </r>
    <r>
      <rPr>
        <vertAlign val="subscript"/>
        <sz val="10"/>
        <rFont val="Century"/>
        <family val="1"/>
      </rPr>
      <t xml:space="preserve">dV </t>
    </r>
    <r>
      <rPr>
        <sz val="10"/>
        <rFont val="ＭＳ Ｐゴシック"/>
        <family val="3"/>
        <charset val="128"/>
      </rPr>
      <t>: 日あたり消費電力量（量想定）[kWh/日]</t>
    </r>
    <phoneticPr fontId="3"/>
  </si>
  <si>
    <r>
      <rPr>
        <i/>
        <sz val="14"/>
        <rFont val="Cambria"/>
        <family val="1"/>
      </rPr>
      <t>Q</t>
    </r>
    <r>
      <rPr>
        <vertAlign val="subscript"/>
        <sz val="14"/>
        <rFont val="Century"/>
        <family val="1"/>
      </rPr>
      <t>dV</t>
    </r>
    <r>
      <rPr>
        <sz val="12"/>
        <rFont val="Century"/>
        <family val="1"/>
      </rPr>
      <t xml:space="preserve"> = </t>
    </r>
    <phoneticPr fontId="3"/>
  </si>
  <si>
    <r>
      <rPr>
        <i/>
        <sz val="14"/>
        <rFont val="Cambria"/>
        <family val="1"/>
      </rPr>
      <t>Q</t>
    </r>
    <r>
      <rPr>
        <vertAlign val="subscript"/>
        <sz val="14"/>
        <rFont val="Century"/>
        <family val="1"/>
      </rPr>
      <t>dH</t>
    </r>
    <r>
      <rPr>
        <sz val="12"/>
        <rFont val="Century"/>
        <family val="1"/>
      </rPr>
      <t xml:space="preserve"> = </t>
    </r>
    <phoneticPr fontId="3"/>
  </si>
  <si>
    <r>
      <rPr>
        <i/>
        <sz val="10"/>
        <rFont val="Cambria"/>
        <family val="1"/>
      </rPr>
      <t>n</t>
    </r>
    <r>
      <rPr>
        <vertAlign val="subscript"/>
        <sz val="10"/>
        <rFont val="Century"/>
        <family val="1"/>
      </rPr>
      <t>s</t>
    </r>
    <r>
      <rPr>
        <sz val="10"/>
        <rFont val="Century"/>
        <family val="1"/>
      </rPr>
      <t xml:space="preserve"> = </t>
    </r>
    <phoneticPr fontId="3"/>
  </si>
  <si>
    <r>
      <rPr>
        <i/>
        <sz val="14"/>
        <rFont val="Cambria"/>
        <family val="1"/>
      </rPr>
      <t>Q</t>
    </r>
    <r>
      <rPr>
        <vertAlign val="subscript"/>
        <sz val="14"/>
        <rFont val="Century"/>
        <family val="1"/>
      </rPr>
      <t>i</t>
    </r>
    <r>
      <rPr>
        <sz val="10"/>
        <rFont val="Century"/>
        <family val="1"/>
      </rPr>
      <t xml:space="preserve"> </t>
    </r>
    <r>
      <rPr>
        <sz val="10"/>
        <rFont val="ＭＳ Ｐゴシック"/>
        <family val="3"/>
        <charset val="128"/>
      </rPr>
      <t>平均値</t>
    </r>
    <r>
      <rPr>
        <sz val="10"/>
        <rFont val="Century"/>
        <family val="1"/>
      </rPr>
      <t xml:space="preserve">= </t>
    </r>
    <rPh sb="3" eb="6">
      <t>ヘイキンチ</t>
    </rPh>
    <phoneticPr fontId="3"/>
  </si>
  <si>
    <r>
      <rPr>
        <i/>
        <sz val="10"/>
        <rFont val="Cambria"/>
        <family val="1"/>
      </rPr>
      <t>Q</t>
    </r>
    <r>
      <rPr>
        <vertAlign val="subscript"/>
        <sz val="10"/>
        <rFont val="Century"/>
        <family val="1"/>
      </rPr>
      <t>i</t>
    </r>
    <r>
      <rPr>
        <sz val="10"/>
        <rFont val="Century"/>
        <family val="1"/>
      </rPr>
      <t xml:space="preserve"> = </t>
    </r>
    <phoneticPr fontId="3"/>
  </si>
  <si>
    <r>
      <rPr>
        <i/>
        <sz val="12"/>
        <rFont val="ＭＳ Ｐゴシック"/>
        <family val="3"/>
        <charset val="128"/>
      </rPr>
      <t>Δ</t>
    </r>
    <r>
      <rPr>
        <i/>
        <sz val="12"/>
        <rFont val="Cambria"/>
        <family val="1"/>
      </rPr>
      <t>Q</t>
    </r>
    <r>
      <rPr>
        <vertAlign val="subscript"/>
        <sz val="12"/>
        <rFont val="Century"/>
        <family val="1"/>
      </rPr>
      <t>wc</t>
    </r>
    <r>
      <rPr>
        <vertAlign val="subscript"/>
        <sz val="10"/>
        <rFont val="Century"/>
        <family val="1"/>
      </rPr>
      <t xml:space="preserve"> </t>
    </r>
    <r>
      <rPr>
        <sz val="10"/>
        <rFont val="ＭＳ Ｐゴシック"/>
        <family val="3"/>
        <charset val="128"/>
      </rPr>
      <t>＝</t>
    </r>
    <phoneticPr fontId="3"/>
  </si>
  <si>
    <r>
      <rPr>
        <i/>
        <sz val="10"/>
        <rFont val="Century"/>
        <family val="1"/>
      </rPr>
      <t>L</t>
    </r>
    <r>
      <rPr>
        <vertAlign val="subscript"/>
        <sz val="10"/>
        <rFont val="Century"/>
        <family val="1"/>
      </rPr>
      <t xml:space="preserve"> </t>
    </r>
    <r>
      <rPr>
        <sz val="10"/>
        <rFont val="Century"/>
        <family val="1"/>
      </rPr>
      <t xml:space="preserve">: </t>
    </r>
    <r>
      <rPr>
        <sz val="10"/>
        <rFont val="ＭＳ Ｐゴシック"/>
        <family val="3"/>
        <charset val="128"/>
      </rPr>
      <t>蒸発潜熱</t>
    </r>
    <r>
      <rPr>
        <sz val="10"/>
        <rFont val="Century"/>
        <family val="1"/>
      </rPr>
      <t>2260 kJ/kg</t>
    </r>
    <phoneticPr fontId="3"/>
  </si>
  <si>
    <r>
      <rPr>
        <i/>
        <sz val="10"/>
        <rFont val="Century"/>
        <family val="1"/>
      </rPr>
      <t>h</t>
    </r>
    <r>
      <rPr>
        <vertAlign val="subscript"/>
        <sz val="10"/>
        <rFont val="Century"/>
        <family val="1"/>
      </rPr>
      <t xml:space="preserve">c </t>
    </r>
    <r>
      <rPr>
        <sz val="10"/>
        <rFont val="ＭＳ Ｐゴシック"/>
        <family val="3"/>
        <charset val="128"/>
      </rPr>
      <t>: 調理時間[h/日] 　標準値は</t>
    </r>
    <r>
      <rPr>
        <sz val="10"/>
        <rFont val="Century"/>
        <family val="1"/>
      </rPr>
      <t>5</t>
    </r>
    <r>
      <rPr>
        <sz val="10"/>
        <rFont val="ＭＳ Ｐゴシック"/>
        <family val="3"/>
        <charset val="128"/>
      </rPr>
      <t>h/日</t>
    </r>
    <phoneticPr fontId="3"/>
  </si>
  <si>
    <r>
      <rPr>
        <i/>
        <sz val="10"/>
        <rFont val="Century"/>
        <family val="1"/>
      </rPr>
      <t>h</t>
    </r>
    <r>
      <rPr>
        <vertAlign val="subscript"/>
        <sz val="10"/>
        <rFont val="Century"/>
        <family val="1"/>
      </rPr>
      <t xml:space="preserve">i </t>
    </r>
    <r>
      <rPr>
        <sz val="10"/>
        <rFont val="ＭＳ Ｐゴシック"/>
        <family val="3"/>
        <charset val="128"/>
      </rPr>
      <t>: 待機時間[h/日] 　標準値は</t>
    </r>
    <r>
      <rPr>
        <sz val="10"/>
        <rFont val="Century"/>
        <family val="1"/>
      </rPr>
      <t>5</t>
    </r>
    <r>
      <rPr>
        <sz val="10"/>
        <rFont val="ＭＳ Ｐゴシック"/>
        <family val="3"/>
        <charset val="128"/>
      </rPr>
      <t>h/日</t>
    </r>
    <phoneticPr fontId="3"/>
  </si>
  <si>
    <r>
      <rPr>
        <i/>
        <sz val="10"/>
        <rFont val="Century"/>
        <family val="1"/>
      </rPr>
      <t>h</t>
    </r>
    <r>
      <rPr>
        <vertAlign val="subscript"/>
        <sz val="10"/>
        <rFont val="Century"/>
        <family val="1"/>
      </rPr>
      <t xml:space="preserve">d </t>
    </r>
    <r>
      <rPr>
        <sz val="10"/>
        <rFont val="ＭＳ Ｐゴシック"/>
        <family val="3"/>
        <charset val="128"/>
      </rPr>
      <t>: 稼動時間[h/日] 　標準値は</t>
    </r>
    <r>
      <rPr>
        <sz val="10"/>
        <rFont val="Century"/>
        <family val="1"/>
      </rPr>
      <t>10</t>
    </r>
    <r>
      <rPr>
        <sz val="10"/>
        <rFont val="ＭＳ Ｐゴシック"/>
        <family val="3"/>
        <charset val="128"/>
      </rPr>
      <t>h/日</t>
    </r>
    <phoneticPr fontId="3"/>
  </si>
  <si>
    <r>
      <t xml:space="preserve">2 </t>
    </r>
    <r>
      <rPr>
        <sz val="10"/>
        <rFont val="ＭＳ Ｐゴシック"/>
        <family val="3"/>
        <charset val="128"/>
      </rPr>
      <t>回目の食材の投入開始から、</t>
    </r>
    <r>
      <rPr>
        <sz val="10"/>
        <rFont val="Century"/>
        <family val="1"/>
      </rPr>
      <t xml:space="preserve">5 </t>
    </r>
    <r>
      <rPr>
        <sz val="10"/>
        <rFont val="ＭＳ Ｐゴシック"/>
        <family val="3"/>
        <charset val="128"/>
      </rPr>
      <t>回目の食材の投入開始直前までの消費電力量</t>
    </r>
    <r>
      <rPr>
        <sz val="10"/>
        <rFont val="Century"/>
        <family val="1"/>
      </rPr>
      <t xml:space="preserve"> = </t>
    </r>
    <rPh sb="32" eb="34">
      <t>ショウヒ</t>
    </rPh>
    <rPh sb="34" eb="36">
      <t>デンリョク</t>
    </rPh>
    <rPh sb="36" eb="37">
      <t>リョウ</t>
    </rPh>
    <phoneticPr fontId="3"/>
  </si>
  <si>
    <r>
      <rPr>
        <i/>
        <sz val="10"/>
        <rFont val="Century"/>
        <family val="1"/>
      </rPr>
      <t>p</t>
    </r>
    <r>
      <rPr>
        <vertAlign val="subscript"/>
        <sz val="10"/>
        <rFont val="Century"/>
        <family val="1"/>
      </rPr>
      <t>x</t>
    </r>
    <r>
      <rPr>
        <sz val="10"/>
        <rFont val="ＭＳ Ｐゴシック"/>
        <family val="3"/>
        <charset val="128"/>
      </rPr>
      <t xml:space="preserve"> ： 試験機器の最大消費電力[kW]</t>
    </r>
    <rPh sb="10" eb="12">
      <t>サイダイ</t>
    </rPh>
    <rPh sb="12" eb="14">
      <t>ショウヒ</t>
    </rPh>
    <rPh sb="14" eb="16">
      <t>デンリョク</t>
    </rPh>
    <phoneticPr fontId="3"/>
  </si>
  <si>
    <r>
      <t>　定格水量の水を入れ、室温になじませた後、加熱に用いる水の初温</t>
    </r>
    <r>
      <rPr>
        <i/>
        <sz val="10"/>
        <rFont val="Symbol"/>
        <family val="1"/>
        <charset val="2"/>
      </rPr>
      <t>q</t>
    </r>
    <r>
      <rPr>
        <vertAlign val="subscript"/>
        <sz val="10"/>
        <rFont val="Century"/>
        <family val="1"/>
      </rPr>
      <t xml:space="preserve">s </t>
    </r>
    <r>
      <rPr>
        <sz val="10"/>
        <rFont val="ＭＳ Ｐゴシック"/>
        <family val="3"/>
        <charset val="128"/>
      </rPr>
      <t>[℃] を測定する。最大入力で加熱を始め、水温が初温</t>
    </r>
    <r>
      <rPr>
        <i/>
        <sz val="10"/>
        <rFont val="Symbol"/>
        <family val="1"/>
        <charset val="2"/>
      </rPr>
      <t>q</t>
    </r>
    <r>
      <rPr>
        <vertAlign val="subscript"/>
        <sz val="10"/>
        <rFont val="Century"/>
        <family val="1"/>
      </rPr>
      <t>s</t>
    </r>
    <r>
      <rPr>
        <sz val="10"/>
        <rFont val="ＭＳ Ｐゴシック"/>
        <family val="3"/>
        <charset val="128"/>
      </rPr>
      <t xml:space="preserve"> [℃] より</t>
    </r>
    <r>
      <rPr>
        <sz val="10"/>
        <rFont val="Century"/>
        <family val="1"/>
      </rPr>
      <t xml:space="preserve">45 </t>
    </r>
    <r>
      <rPr>
        <sz val="10"/>
        <rFont val="ＭＳ Ｐゴシック"/>
        <family val="3"/>
        <charset val="128"/>
      </rPr>
      <t>℃上昇した時に撹拌羽根等で撹拌を始め、初温</t>
    </r>
    <r>
      <rPr>
        <i/>
        <sz val="10"/>
        <rFont val="Symbol"/>
        <family val="1"/>
        <charset val="2"/>
      </rPr>
      <t>q</t>
    </r>
    <r>
      <rPr>
        <vertAlign val="subscript"/>
        <sz val="10"/>
        <rFont val="Century"/>
        <family val="1"/>
      </rPr>
      <t>s</t>
    </r>
    <r>
      <rPr>
        <sz val="10"/>
        <rFont val="ＭＳ Ｐゴシック"/>
        <family val="3"/>
        <charset val="128"/>
      </rPr>
      <t xml:space="preserve"> [℃] より</t>
    </r>
    <r>
      <rPr>
        <sz val="10"/>
        <rFont val="Century"/>
        <family val="1"/>
      </rPr>
      <t xml:space="preserve">50 </t>
    </r>
    <r>
      <rPr>
        <sz val="10"/>
        <rFont val="ＭＳ Ｐゴシック"/>
        <family val="3"/>
        <charset val="128"/>
      </rPr>
      <t>℃上昇したら加熱を停止する。さらに撹拌を続け、到達最高温度を加熱された水の最終温度</t>
    </r>
    <r>
      <rPr>
        <i/>
        <sz val="10"/>
        <rFont val="Symbol"/>
        <family val="1"/>
        <charset val="2"/>
      </rPr>
      <t>q</t>
    </r>
    <r>
      <rPr>
        <vertAlign val="subscript"/>
        <sz val="10"/>
        <rFont val="Century"/>
        <family val="1"/>
      </rPr>
      <t>f</t>
    </r>
    <r>
      <rPr>
        <sz val="10"/>
        <rFont val="ＭＳ Ｐゴシック"/>
        <family val="3"/>
        <charset val="128"/>
      </rPr>
      <t xml:space="preserve">  [℃] とする。加熱に要した消費電力量</t>
    </r>
    <r>
      <rPr>
        <i/>
        <sz val="10"/>
        <rFont val="Century"/>
        <family val="1"/>
      </rPr>
      <t>P</t>
    </r>
    <r>
      <rPr>
        <vertAlign val="subscript"/>
        <sz val="10"/>
        <rFont val="Century"/>
        <family val="1"/>
      </rPr>
      <t>t</t>
    </r>
    <r>
      <rPr>
        <sz val="10"/>
        <rFont val="Century"/>
        <family val="1"/>
      </rPr>
      <t xml:space="preserve"> [kWh] </t>
    </r>
    <r>
      <rPr>
        <sz val="10"/>
        <rFont val="ＭＳ Ｐゴシック"/>
        <family val="3"/>
        <charset val="128"/>
      </rPr>
      <t>を測定する。立上り時熱効率</t>
    </r>
    <r>
      <rPr>
        <i/>
        <sz val="10"/>
        <rFont val="Symbol"/>
        <family val="1"/>
        <charset val="2"/>
      </rPr>
      <t>h</t>
    </r>
    <r>
      <rPr>
        <vertAlign val="subscript"/>
        <sz val="10"/>
        <rFont val="Century"/>
        <family val="1"/>
      </rPr>
      <t>s</t>
    </r>
    <r>
      <rPr>
        <sz val="10"/>
        <rFont val="ＭＳ Ｐゴシック"/>
        <family val="3"/>
        <charset val="128"/>
      </rPr>
      <t xml:space="preserve"> [%] は、次式で計算する。</t>
    </r>
    <rPh sb="79" eb="81">
      <t>カクハン</t>
    </rPh>
    <rPh sb="81" eb="82">
      <t>ハネ</t>
    </rPh>
    <rPh sb="82" eb="83">
      <t>ネ</t>
    </rPh>
    <rPh sb="83" eb="84">
      <t>トウ</t>
    </rPh>
    <phoneticPr fontId="3"/>
  </si>
  <si>
    <r>
      <t>　定格水量の水を入れ、室温になじませた後、加熱に用いる水の初温</t>
    </r>
    <r>
      <rPr>
        <i/>
        <sz val="10"/>
        <rFont val="Symbol"/>
        <family val="1"/>
        <charset val="2"/>
      </rPr>
      <t>q</t>
    </r>
    <r>
      <rPr>
        <vertAlign val="subscript"/>
        <sz val="10"/>
        <rFont val="Century"/>
        <family val="1"/>
      </rPr>
      <t xml:space="preserve">s </t>
    </r>
    <r>
      <rPr>
        <sz val="10"/>
        <rFont val="ＭＳ Ｐゴシック"/>
        <family val="3"/>
        <charset val="128"/>
      </rPr>
      <t>[℃] を測定する。最大入力で加熱を始め、水温が</t>
    </r>
    <r>
      <rPr>
        <sz val="10"/>
        <rFont val="Century"/>
        <family val="1"/>
      </rPr>
      <t xml:space="preserve">95 </t>
    </r>
    <r>
      <rPr>
        <sz val="10"/>
        <rFont val="ＭＳ Ｐゴシック"/>
        <family val="3"/>
        <charset val="128"/>
      </rPr>
      <t>℃に達した時間</t>
    </r>
    <r>
      <rPr>
        <i/>
        <sz val="10"/>
        <rFont val="Century"/>
        <family val="1"/>
      </rPr>
      <t>T</t>
    </r>
    <r>
      <rPr>
        <vertAlign val="subscript"/>
        <sz val="10"/>
        <rFont val="Century"/>
        <family val="1"/>
      </rPr>
      <t>g</t>
    </r>
    <r>
      <rPr>
        <sz val="10"/>
        <rFont val="Century"/>
        <family val="1"/>
      </rPr>
      <t xml:space="preserve"> [min] </t>
    </r>
    <r>
      <rPr>
        <sz val="10"/>
        <rFont val="ＭＳ Ｐゴシック"/>
        <family val="3"/>
        <charset val="128"/>
      </rPr>
      <t>および消費電力量</t>
    </r>
    <r>
      <rPr>
        <i/>
        <sz val="10"/>
        <rFont val="Century"/>
        <family val="1"/>
      </rPr>
      <t>P</t>
    </r>
    <r>
      <rPr>
        <vertAlign val="subscript"/>
        <sz val="10"/>
        <rFont val="Century"/>
        <family val="1"/>
      </rPr>
      <t>s</t>
    </r>
    <r>
      <rPr>
        <sz val="10"/>
        <rFont val="Century"/>
        <family val="1"/>
      </rPr>
      <t xml:space="preserve"> [kWh/</t>
    </r>
    <r>
      <rPr>
        <sz val="10"/>
        <rFont val="ＭＳ Ｐゴシック"/>
        <family val="3"/>
        <charset val="128"/>
      </rPr>
      <t>回</t>
    </r>
    <r>
      <rPr>
        <sz val="10"/>
        <rFont val="Century"/>
        <family val="1"/>
      </rPr>
      <t>]</t>
    </r>
    <r>
      <rPr>
        <sz val="10"/>
        <rFont val="ＭＳ Ｐゴシック"/>
        <family val="3"/>
        <charset val="128"/>
      </rPr>
      <t>を測定する。立上り性能</t>
    </r>
    <r>
      <rPr>
        <i/>
        <sz val="10"/>
        <rFont val="Century"/>
        <family val="1"/>
      </rPr>
      <t>T</t>
    </r>
    <r>
      <rPr>
        <vertAlign val="subscript"/>
        <sz val="10"/>
        <rFont val="Century"/>
        <family val="1"/>
      </rPr>
      <t>s</t>
    </r>
    <r>
      <rPr>
        <sz val="10"/>
        <rFont val="Century"/>
        <family val="1"/>
      </rPr>
      <t xml:space="preserve"> [min] </t>
    </r>
    <r>
      <rPr>
        <sz val="10"/>
        <rFont val="ＭＳ Ｐゴシック"/>
        <family val="3"/>
        <charset val="128"/>
      </rPr>
      <t>は、式次で計算する。
　待機状態は、補給水を供給しない時に、槽内の湯が</t>
    </r>
    <r>
      <rPr>
        <sz val="10"/>
        <rFont val="Century"/>
        <family val="1"/>
      </rPr>
      <t xml:space="preserve">98 </t>
    </r>
    <r>
      <rPr>
        <sz val="10"/>
        <rFont val="ＭＳ Ｐゴシック"/>
        <family val="3"/>
        <charset val="128"/>
      </rPr>
      <t>℃に</t>
    </r>
    <r>
      <rPr>
        <sz val="10"/>
        <rFont val="Century"/>
        <family val="1"/>
      </rPr>
      <t>1</t>
    </r>
    <r>
      <rPr>
        <sz val="10"/>
        <rFont val="ＭＳ Ｐゴシック"/>
        <family val="3"/>
        <charset val="128"/>
      </rPr>
      <t>分半以内で到達できる状態とする。</t>
    </r>
    <rPh sb="3" eb="5">
      <t>スイリョウ</t>
    </rPh>
    <rPh sb="6" eb="7">
      <t>ミズ</t>
    </rPh>
    <rPh sb="156" eb="158">
      <t>フンハン</t>
    </rPh>
    <phoneticPr fontId="3"/>
  </si>
  <si>
    <r>
      <t xml:space="preserve">  </t>
    </r>
    <r>
      <rPr>
        <sz val="10"/>
        <rFont val="ＭＳ Ｐゴシック"/>
        <family val="3"/>
        <charset val="128"/>
      </rPr>
      <t>補給水量</t>
    </r>
    <r>
      <rPr>
        <i/>
        <sz val="10"/>
        <rFont val="Century"/>
        <family val="1"/>
      </rPr>
      <t>M</t>
    </r>
    <r>
      <rPr>
        <vertAlign val="subscript"/>
        <sz val="10"/>
        <rFont val="Century"/>
        <family val="1"/>
      </rPr>
      <t>w</t>
    </r>
    <r>
      <rPr>
        <sz val="10"/>
        <rFont val="Century"/>
        <family val="1"/>
      </rPr>
      <t xml:space="preserve"> </t>
    </r>
    <r>
      <rPr>
        <sz val="10"/>
        <rFont val="ＭＳ Ｐゴシック"/>
        <family val="3"/>
        <charset val="128"/>
      </rPr>
      <t>および補給水温</t>
    </r>
    <r>
      <rPr>
        <i/>
        <sz val="10"/>
        <rFont val="Symbol"/>
        <family val="1"/>
        <charset val="2"/>
      </rPr>
      <t>q</t>
    </r>
    <r>
      <rPr>
        <vertAlign val="subscript"/>
        <sz val="10"/>
        <rFont val="Century"/>
        <family val="1"/>
      </rPr>
      <t>w</t>
    </r>
    <r>
      <rPr>
        <sz val="10"/>
        <rFont val="Century"/>
        <family val="1"/>
      </rPr>
      <t xml:space="preserve"> </t>
    </r>
    <r>
      <rPr>
        <sz val="10"/>
        <rFont val="ＭＳ Ｐゴシック"/>
        <family val="3"/>
        <charset val="128"/>
      </rPr>
      <t>の補正</t>
    </r>
    <r>
      <rPr>
        <sz val="10"/>
        <rFont val="Century"/>
        <family val="1"/>
      </rPr>
      <t>Δ</t>
    </r>
    <r>
      <rPr>
        <i/>
        <sz val="10"/>
        <rFont val="Century"/>
        <family val="1"/>
      </rPr>
      <t>T</t>
    </r>
    <r>
      <rPr>
        <vertAlign val="subscript"/>
        <sz val="10"/>
        <rFont val="Century"/>
        <family val="1"/>
      </rPr>
      <t xml:space="preserve">h </t>
    </r>
    <r>
      <rPr>
        <sz val="10"/>
        <rFont val="Century"/>
        <family val="1"/>
      </rPr>
      <t xml:space="preserve">[s] </t>
    </r>
    <r>
      <rPr>
        <sz val="10"/>
        <rFont val="ＭＳ Ｐゴシック"/>
        <family val="3"/>
        <charset val="128"/>
      </rPr>
      <t>は、冷凍うどん</t>
    </r>
    <r>
      <rPr>
        <sz val="10"/>
        <rFont val="Century"/>
        <family val="1"/>
      </rPr>
      <t xml:space="preserve">1kg </t>
    </r>
    <r>
      <rPr>
        <sz val="10"/>
        <rFont val="ＭＳ Ｐゴシック"/>
        <family val="3"/>
        <charset val="128"/>
      </rPr>
      <t>あたり</t>
    </r>
    <r>
      <rPr>
        <sz val="10"/>
        <rFont val="Century"/>
        <family val="1"/>
      </rPr>
      <t xml:space="preserve">0.8kg </t>
    </r>
    <r>
      <rPr>
        <sz val="10"/>
        <rFont val="ＭＳ Ｐゴシック"/>
        <family val="3"/>
        <charset val="128"/>
      </rPr>
      <t>の</t>
    </r>
    <r>
      <rPr>
        <sz val="10"/>
        <rFont val="Century"/>
        <family val="1"/>
      </rPr>
      <t xml:space="preserve">15 </t>
    </r>
    <r>
      <rPr>
        <sz val="10"/>
        <rFont val="ＭＳ Ｐゴシック"/>
        <family val="3"/>
        <charset val="128"/>
      </rPr>
      <t>℃の水が補給されることを想定して、次式で計算する。</t>
    </r>
    <phoneticPr fontId="3"/>
  </si>
  <si>
    <r>
      <rPr>
        <i/>
        <sz val="10"/>
        <rFont val="Century"/>
        <family val="1"/>
      </rPr>
      <t>T</t>
    </r>
    <r>
      <rPr>
        <vertAlign val="subscript"/>
        <sz val="10"/>
        <rFont val="Century"/>
        <family val="1"/>
      </rPr>
      <t>c</t>
    </r>
    <r>
      <rPr>
        <sz val="10"/>
        <rFont val="Times New Roman"/>
        <family val="1"/>
      </rPr>
      <t xml:space="preserve"> </t>
    </r>
    <r>
      <rPr>
        <sz val="10"/>
        <rFont val="ＭＳ Ｐ明朝"/>
        <family val="1"/>
        <charset val="128"/>
      </rPr>
      <t>最大値</t>
    </r>
    <r>
      <rPr>
        <sz val="10"/>
        <rFont val="Times New Roman"/>
        <family val="1"/>
      </rPr>
      <t xml:space="preserve">= </t>
    </r>
    <rPh sb="3" eb="6">
      <t>サイダイチ</t>
    </rPh>
    <phoneticPr fontId="3"/>
  </si>
  <si>
    <r>
      <rPr>
        <i/>
        <sz val="10"/>
        <rFont val="Century"/>
        <family val="1"/>
      </rPr>
      <t>T</t>
    </r>
    <r>
      <rPr>
        <vertAlign val="subscript"/>
        <sz val="10"/>
        <rFont val="Century"/>
        <family val="1"/>
      </rPr>
      <t xml:space="preserve">r </t>
    </r>
    <r>
      <rPr>
        <sz val="10"/>
        <rFont val="ＭＳ Ｐゴシック"/>
        <family val="3"/>
        <charset val="128"/>
      </rPr>
      <t>: 槽内の湯が</t>
    </r>
    <r>
      <rPr>
        <sz val="10"/>
        <rFont val="Century"/>
        <family val="1"/>
      </rPr>
      <t>98</t>
    </r>
    <r>
      <rPr>
        <sz val="10"/>
        <rFont val="ＭＳ Ｐゴシック"/>
        <family val="3"/>
        <charset val="128"/>
      </rPr>
      <t xml:space="preserve"> ℃以上に復帰するまでの時間[s/回]</t>
    </r>
    <phoneticPr fontId="3"/>
  </si>
  <si>
    <r>
      <rPr>
        <i/>
        <sz val="10"/>
        <rFont val="Century"/>
        <family val="1"/>
      </rPr>
      <t xml:space="preserve">C </t>
    </r>
    <r>
      <rPr>
        <sz val="10"/>
        <rFont val="Century"/>
        <family val="1"/>
      </rPr>
      <t xml:space="preserve">: </t>
    </r>
    <r>
      <rPr>
        <sz val="10"/>
        <rFont val="ＭＳ Ｐゴシック"/>
        <family val="3"/>
        <charset val="128"/>
      </rPr>
      <t>水の比熱</t>
    </r>
    <r>
      <rPr>
        <sz val="10"/>
        <rFont val="Century"/>
        <family val="1"/>
      </rPr>
      <t xml:space="preserve"> 4.19kJ/kg </t>
    </r>
    <r>
      <rPr>
        <sz val="10"/>
        <rFont val="ＭＳ Ｐゴシック"/>
        <family val="3"/>
        <charset val="128"/>
      </rPr>
      <t>℃</t>
    </r>
    <phoneticPr fontId="3"/>
  </si>
  <si>
    <r>
      <rPr>
        <i/>
        <sz val="10"/>
        <rFont val="Century"/>
        <family val="1"/>
      </rPr>
      <t>M</t>
    </r>
    <r>
      <rPr>
        <vertAlign val="subscript"/>
        <sz val="10"/>
        <rFont val="Century"/>
        <family val="1"/>
      </rPr>
      <t xml:space="preserve">wc </t>
    </r>
    <r>
      <rPr>
        <sz val="10"/>
        <rFont val="ＭＳ Ｐゴシック"/>
        <family val="3"/>
        <charset val="128"/>
      </rPr>
      <t>: 補給水の給水量[kg/min]</t>
    </r>
    <rPh sb="10" eb="12">
      <t>キュウスイ</t>
    </rPh>
    <rPh sb="12" eb="13">
      <t>リョウ</t>
    </rPh>
    <phoneticPr fontId="3"/>
  </si>
  <si>
    <r>
      <rPr>
        <sz val="10"/>
        <color indexed="8"/>
        <rFont val="ＭＳ Ｐゴシック"/>
        <family val="3"/>
        <charset val="128"/>
      </rPr>
      <t>立上り時給水量</t>
    </r>
    <r>
      <rPr>
        <i/>
        <sz val="10"/>
        <color indexed="8"/>
        <rFont val="Century"/>
        <family val="1"/>
      </rPr>
      <t>W</t>
    </r>
    <r>
      <rPr>
        <vertAlign val="subscript"/>
        <sz val="10"/>
        <color indexed="8"/>
        <rFont val="Century"/>
        <family val="1"/>
      </rPr>
      <t xml:space="preserve">s </t>
    </r>
    <r>
      <rPr>
        <sz val="10"/>
        <color indexed="8"/>
        <rFont val="Century"/>
        <family val="1"/>
      </rPr>
      <t>[</t>
    </r>
    <r>
      <rPr>
        <sz val="10"/>
        <color indexed="8"/>
        <rFont val="ＭＳ Ｐゴシック"/>
        <family val="3"/>
        <charset val="128"/>
      </rPr>
      <t>ℓ</t>
    </r>
    <r>
      <rPr>
        <sz val="10"/>
        <color indexed="8"/>
        <rFont val="Century"/>
        <family val="1"/>
      </rPr>
      <t>/</t>
    </r>
    <r>
      <rPr>
        <sz val="10"/>
        <color indexed="8"/>
        <rFont val="ＭＳ Ｐゴシック"/>
        <family val="3"/>
        <charset val="128"/>
      </rPr>
      <t>回</t>
    </r>
    <r>
      <rPr>
        <sz val="10"/>
        <color indexed="8"/>
        <rFont val="Century"/>
        <family val="1"/>
      </rPr>
      <t xml:space="preserve">] </t>
    </r>
    <r>
      <rPr>
        <sz val="10"/>
        <color indexed="8"/>
        <rFont val="ＭＳ Ｐゴシック"/>
        <family val="3"/>
        <charset val="128"/>
      </rPr>
      <t>は、定格水量</t>
    </r>
    <r>
      <rPr>
        <i/>
        <sz val="10"/>
        <color indexed="8"/>
        <rFont val="Century"/>
        <family val="1"/>
      </rPr>
      <t>W</t>
    </r>
    <r>
      <rPr>
        <vertAlign val="subscript"/>
        <sz val="10"/>
        <color indexed="8"/>
        <rFont val="Century"/>
        <family val="1"/>
      </rPr>
      <t xml:space="preserve">r </t>
    </r>
    <r>
      <rPr>
        <sz val="10"/>
        <color indexed="8"/>
        <rFont val="Century"/>
        <family val="1"/>
      </rPr>
      <t>[</t>
    </r>
    <r>
      <rPr>
        <sz val="10"/>
        <color indexed="8"/>
        <rFont val="ＭＳ Ｐゴシック"/>
        <family val="3"/>
        <charset val="128"/>
      </rPr>
      <t>ℓ</t>
    </r>
    <r>
      <rPr>
        <sz val="10"/>
        <color indexed="8"/>
        <rFont val="Century"/>
        <family val="1"/>
      </rPr>
      <t xml:space="preserve">] </t>
    </r>
    <r>
      <rPr>
        <sz val="10"/>
        <color indexed="8"/>
        <rFont val="ＭＳ Ｐゴシック"/>
        <family val="3"/>
        <charset val="128"/>
      </rPr>
      <t>とする。</t>
    </r>
    <rPh sb="13" eb="14">
      <t>カイ</t>
    </rPh>
    <phoneticPr fontId="3"/>
  </si>
  <si>
    <r>
      <rPr>
        <i/>
        <sz val="10"/>
        <rFont val="Century"/>
        <family val="1"/>
      </rPr>
      <t>W</t>
    </r>
    <r>
      <rPr>
        <vertAlign val="subscript"/>
        <sz val="10"/>
        <rFont val="Century"/>
        <family val="1"/>
      </rPr>
      <t>r</t>
    </r>
    <r>
      <rPr>
        <sz val="10"/>
        <rFont val="ＭＳ Ｐゴシック"/>
        <family val="3"/>
        <charset val="128"/>
      </rPr>
      <t xml:space="preserve"> : 定格水量［ℓ］</t>
    </r>
    <rPh sb="5" eb="7">
      <t>テイカク</t>
    </rPh>
    <rPh sb="7" eb="9">
      <t>スイリョウ</t>
    </rPh>
    <rPh sb="9" eb="10">
      <t>スイリョウ</t>
    </rPh>
    <phoneticPr fontId="3"/>
  </si>
  <si>
    <r>
      <rPr>
        <i/>
        <sz val="14"/>
        <rFont val="Century"/>
        <family val="1"/>
      </rPr>
      <t>W</t>
    </r>
    <r>
      <rPr>
        <vertAlign val="subscript"/>
        <sz val="14"/>
        <rFont val="Century"/>
        <family val="1"/>
      </rPr>
      <t xml:space="preserve">s </t>
    </r>
    <r>
      <rPr>
        <sz val="10"/>
        <rFont val="Century"/>
        <family val="1"/>
      </rPr>
      <t>=</t>
    </r>
    <phoneticPr fontId="3"/>
  </si>
  <si>
    <r>
      <rPr>
        <i/>
        <sz val="10"/>
        <rFont val="Century"/>
        <family val="1"/>
      </rPr>
      <t>W</t>
    </r>
    <r>
      <rPr>
        <vertAlign val="subscript"/>
        <sz val="10"/>
        <rFont val="Century"/>
        <family val="1"/>
      </rPr>
      <t xml:space="preserve">r </t>
    </r>
    <r>
      <rPr>
        <sz val="10"/>
        <rFont val="Century"/>
        <family val="1"/>
      </rPr>
      <t>=</t>
    </r>
    <phoneticPr fontId="3"/>
  </si>
  <si>
    <r>
      <rPr>
        <i/>
        <sz val="10"/>
        <rFont val="Cambria"/>
        <family val="1"/>
      </rPr>
      <t>n</t>
    </r>
    <r>
      <rPr>
        <vertAlign val="subscript"/>
        <sz val="10"/>
        <rFont val="ＭＳ Ｐ明朝"/>
        <family val="1"/>
        <charset val="128"/>
      </rPr>
      <t>ｓ</t>
    </r>
    <r>
      <rPr>
        <vertAlign val="subscript"/>
        <sz val="10"/>
        <rFont val="Century"/>
        <family val="1"/>
      </rPr>
      <t xml:space="preserve"> </t>
    </r>
    <r>
      <rPr>
        <sz val="10"/>
        <rFont val="Century"/>
        <family val="1"/>
      </rPr>
      <t>=</t>
    </r>
    <phoneticPr fontId="3"/>
  </si>
  <si>
    <r>
      <rPr>
        <i/>
        <sz val="10"/>
        <color indexed="8"/>
        <rFont val="Cambria"/>
        <family val="1"/>
      </rPr>
      <t>m</t>
    </r>
    <r>
      <rPr>
        <vertAlign val="subscript"/>
        <sz val="10"/>
        <color indexed="8"/>
        <rFont val="Century"/>
        <family val="1"/>
      </rPr>
      <t>c</t>
    </r>
    <r>
      <rPr>
        <sz val="10"/>
        <color indexed="8"/>
        <rFont val="ＭＳ Ｐゴシック"/>
        <family val="3"/>
        <charset val="128"/>
      </rPr>
      <t xml:space="preserve"> =</t>
    </r>
    <phoneticPr fontId="3"/>
  </si>
  <si>
    <r>
      <rPr>
        <i/>
        <sz val="10"/>
        <rFont val="Cambria"/>
        <family val="1"/>
      </rPr>
      <t>m</t>
    </r>
    <r>
      <rPr>
        <vertAlign val="subscript"/>
        <sz val="10"/>
        <rFont val="Century"/>
        <family val="1"/>
      </rPr>
      <t xml:space="preserve">c </t>
    </r>
    <r>
      <rPr>
        <sz val="10"/>
        <rFont val="ＭＳ Ｐゴシック"/>
        <family val="3"/>
        <charset val="128"/>
      </rPr>
      <t>: 冷凍うどんの重量　</t>
    </r>
    <r>
      <rPr>
        <sz val="10"/>
        <rFont val="Century"/>
        <family val="1"/>
      </rPr>
      <t>0.25</t>
    </r>
    <r>
      <rPr>
        <sz val="10"/>
        <rFont val="ＭＳ Ｐゴシック"/>
        <family val="3"/>
        <charset val="128"/>
      </rPr>
      <t>kg/玉</t>
    </r>
    <phoneticPr fontId="3"/>
  </si>
  <si>
    <t>廃熱回収量</t>
    <rPh sb="0" eb="2">
      <t>ハイネツ</t>
    </rPh>
    <rPh sb="2" eb="5">
      <t>カイシュウリョウ</t>
    </rPh>
    <phoneticPr fontId="3"/>
  </si>
  <si>
    <r>
      <rPr>
        <i/>
        <sz val="10"/>
        <rFont val="ＭＳ Ｐゴシック"/>
        <family val="3"/>
        <charset val="128"/>
      </rPr>
      <t>Δ</t>
    </r>
    <r>
      <rPr>
        <i/>
        <sz val="10"/>
        <rFont val="Cambria"/>
        <family val="1"/>
      </rPr>
      <t>Q</t>
    </r>
    <r>
      <rPr>
        <vertAlign val="subscript"/>
        <sz val="10"/>
        <rFont val="Century"/>
        <family val="1"/>
      </rPr>
      <t xml:space="preserve">wc </t>
    </r>
    <r>
      <rPr>
        <sz val="10"/>
        <rFont val="ＭＳ Ｐゴシック"/>
        <family val="3"/>
        <charset val="128"/>
      </rPr>
      <t>:調理時の排熱回収量[kWh/h]</t>
    </r>
    <rPh sb="6" eb="9">
      <t>チョウリジ</t>
    </rPh>
    <rPh sb="10" eb="12">
      <t>ハイネツ</t>
    </rPh>
    <rPh sb="12" eb="14">
      <t>カイシュウ</t>
    </rPh>
    <rPh sb="14" eb="15">
      <t>リョウ</t>
    </rPh>
    <phoneticPr fontId="3"/>
  </si>
  <si>
    <t>業務用厨房熱機器等性能測定結果　【電気機器】</t>
    <rPh sb="0" eb="3">
      <t>ギョウムヨウ</t>
    </rPh>
    <rPh sb="3" eb="5">
      <t>チュウボウ</t>
    </rPh>
    <rPh sb="5" eb="6">
      <t>ネツ</t>
    </rPh>
    <rPh sb="6" eb="8">
      <t>キキ</t>
    </rPh>
    <rPh sb="8" eb="9">
      <t>トウ</t>
    </rPh>
    <rPh sb="9" eb="11">
      <t>セイノウ</t>
    </rPh>
    <rPh sb="11" eb="13">
      <t>ソクテイ</t>
    </rPh>
    <rPh sb="13" eb="15">
      <t>ケッカ</t>
    </rPh>
    <phoneticPr fontId="3"/>
  </si>
  <si>
    <t>性能測定
結　果</t>
    <rPh sb="0" eb="2">
      <t>セイノウ</t>
    </rPh>
    <rPh sb="2" eb="4">
      <t>ソクテイ</t>
    </rPh>
    <rPh sb="5" eb="6">
      <t>ケツ</t>
    </rPh>
    <rPh sb="7" eb="8">
      <t>カ</t>
    </rPh>
    <phoneticPr fontId="3"/>
  </si>
  <si>
    <t>品　目</t>
    <rPh sb="0" eb="1">
      <t>シナ</t>
    </rPh>
    <rPh sb="2" eb="3">
      <t>メ</t>
    </rPh>
    <phoneticPr fontId="3"/>
  </si>
  <si>
    <r>
      <t>　試験機器を重量計にのせ、定格水量の水を入れ、最大入力で加熱する。沸騰し</t>
    </r>
    <r>
      <rPr>
        <sz val="10"/>
        <rFont val="Century"/>
        <family val="1"/>
      </rPr>
      <t>(</t>
    </r>
    <r>
      <rPr>
        <sz val="10"/>
        <rFont val="ＭＳ Ｐゴシック"/>
        <family val="3"/>
        <charset val="128"/>
      </rPr>
      <t>沸騰時に水が飛び散らないようにする。</t>
    </r>
    <r>
      <rPr>
        <sz val="10"/>
        <rFont val="Century"/>
        <family val="1"/>
      </rPr>
      <t>)</t>
    </r>
    <r>
      <rPr>
        <sz val="10"/>
        <rFont val="ＭＳ Ｐゴシック"/>
        <family val="3"/>
        <charset val="128"/>
      </rPr>
      <t>、蒸発量が安定したのち、</t>
    </r>
    <r>
      <rPr>
        <sz val="10"/>
        <rFont val="Century"/>
        <family val="1"/>
      </rPr>
      <t>15</t>
    </r>
    <r>
      <rPr>
        <sz val="10"/>
        <rFont val="ＭＳ Ｐゴシック"/>
        <family val="3"/>
        <charset val="128"/>
      </rPr>
      <t>分以上の間の蒸発量</t>
    </r>
    <r>
      <rPr>
        <i/>
        <sz val="10"/>
        <rFont val="Century"/>
        <family val="1"/>
      </rPr>
      <t>M</t>
    </r>
    <r>
      <rPr>
        <vertAlign val="subscript"/>
        <sz val="10"/>
        <rFont val="Century"/>
        <family val="1"/>
      </rPr>
      <t>b</t>
    </r>
    <r>
      <rPr>
        <sz val="10"/>
        <rFont val="Century"/>
        <family val="1"/>
      </rPr>
      <t xml:space="preserve"> [kg] </t>
    </r>
    <r>
      <rPr>
        <sz val="10"/>
        <rFont val="ＭＳ Ｐゴシック"/>
        <family val="3"/>
        <charset val="128"/>
      </rPr>
      <t>および消費電力量</t>
    </r>
    <r>
      <rPr>
        <i/>
        <sz val="10"/>
        <rFont val="Century"/>
        <family val="1"/>
      </rPr>
      <t>P</t>
    </r>
    <r>
      <rPr>
        <vertAlign val="subscript"/>
        <sz val="10"/>
        <rFont val="Century"/>
        <family val="1"/>
      </rPr>
      <t>b</t>
    </r>
    <r>
      <rPr>
        <sz val="10"/>
        <rFont val="Century"/>
        <family val="1"/>
      </rPr>
      <t xml:space="preserve"> [kWh] </t>
    </r>
    <r>
      <rPr>
        <sz val="10"/>
        <rFont val="ＭＳ Ｐゴシック"/>
        <family val="3"/>
        <charset val="128"/>
      </rPr>
      <t>を測定する。
　沸騰時熱効率</t>
    </r>
    <r>
      <rPr>
        <i/>
        <sz val="10"/>
        <rFont val="Symbol"/>
        <family val="1"/>
        <charset val="2"/>
      </rPr>
      <t>h</t>
    </r>
    <r>
      <rPr>
        <vertAlign val="subscript"/>
        <sz val="10"/>
        <rFont val="Century"/>
        <family val="1"/>
      </rPr>
      <t>b</t>
    </r>
    <r>
      <rPr>
        <sz val="10"/>
        <rFont val="ＭＳ Ｐゴシック"/>
        <family val="3"/>
        <charset val="128"/>
      </rPr>
      <t xml:space="preserve"> [%] は、次式で計算する。</t>
    </r>
    <phoneticPr fontId="3"/>
  </si>
  <si>
    <r>
      <t>（</t>
    </r>
    <r>
      <rPr>
        <sz val="10"/>
        <rFont val="Century"/>
        <family val="1"/>
      </rPr>
      <t>1</t>
    </r>
    <r>
      <rPr>
        <sz val="10"/>
        <rFont val="ＭＳ Ｐゴシック"/>
        <family val="3"/>
        <charset val="128"/>
      </rPr>
      <t xml:space="preserve"> ℓ/kg で換算する。）</t>
    </r>
    <phoneticPr fontId="3"/>
  </si>
  <si>
    <r>
      <rPr>
        <sz val="10"/>
        <rFont val="ＭＳ Ｐゴシック"/>
        <family val="3"/>
        <charset val="128"/>
      </rPr>
      <t>食材とともに散逸する調理時損失水量</t>
    </r>
    <r>
      <rPr>
        <i/>
        <sz val="10"/>
        <rFont val="Century"/>
        <family val="1"/>
      </rPr>
      <t>W</t>
    </r>
    <r>
      <rPr>
        <vertAlign val="subscript"/>
        <sz val="10"/>
        <rFont val="Century"/>
        <family val="1"/>
      </rPr>
      <t xml:space="preserve">L </t>
    </r>
    <r>
      <rPr>
        <sz val="10"/>
        <rFont val="Century"/>
        <family val="1"/>
      </rPr>
      <t>[</t>
    </r>
    <r>
      <rPr>
        <sz val="10"/>
        <rFont val="ＭＳ Ｐゴシック"/>
        <family val="3"/>
        <charset val="128"/>
      </rPr>
      <t>ℓ</t>
    </r>
    <r>
      <rPr>
        <sz val="10"/>
        <rFont val="Century"/>
        <family val="1"/>
      </rPr>
      <t xml:space="preserve">/kg] </t>
    </r>
    <r>
      <rPr>
        <sz val="10"/>
        <rFont val="ＭＳ Ｐゴシック"/>
        <family val="3"/>
        <charset val="128"/>
      </rPr>
      <t>および調理時蒸発水量</t>
    </r>
    <r>
      <rPr>
        <i/>
        <sz val="10"/>
        <rFont val="Century"/>
        <family val="1"/>
      </rPr>
      <t>W</t>
    </r>
    <r>
      <rPr>
        <vertAlign val="subscript"/>
        <sz val="10"/>
        <rFont val="Century"/>
        <family val="1"/>
      </rPr>
      <t>c</t>
    </r>
    <r>
      <rPr>
        <sz val="10"/>
        <rFont val="Century"/>
        <family val="1"/>
      </rPr>
      <t xml:space="preserve"> [</t>
    </r>
    <r>
      <rPr>
        <sz val="10"/>
        <rFont val="ＭＳ Ｐゴシック"/>
        <family val="3"/>
        <charset val="128"/>
      </rPr>
      <t>ℓ</t>
    </r>
    <r>
      <rPr>
        <sz val="10"/>
        <rFont val="Century"/>
        <family val="1"/>
      </rPr>
      <t xml:space="preserve">/h] </t>
    </r>
    <r>
      <rPr>
        <sz val="10"/>
        <rFont val="ＭＳ Ｐゴシック"/>
        <family val="3"/>
        <charset val="128"/>
      </rPr>
      <t>に分離する。調理時損失水量</t>
    </r>
    <r>
      <rPr>
        <i/>
        <sz val="10"/>
        <rFont val="Century"/>
        <family val="1"/>
      </rPr>
      <t>W</t>
    </r>
    <r>
      <rPr>
        <vertAlign val="subscript"/>
        <sz val="10"/>
        <rFont val="Century"/>
        <family val="1"/>
      </rPr>
      <t>L</t>
    </r>
    <r>
      <rPr>
        <sz val="10"/>
        <rFont val="Century"/>
        <family val="1"/>
      </rPr>
      <t xml:space="preserve"> [</t>
    </r>
    <r>
      <rPr>
        <sz val="10"/>
        <rFont val="ＭＳ Ｐゴシック"/>
        <family val="3"/>
        <charset val="128"/>
      </rPr>
      <t>ℓ</t>
    </r>
    <r>
      <rPr>
        <sz val="10"/>
        <rFont val="Century"/>
        <family val="1"/>
      </rPr>
      <t xml:space="preserve">/kg] </t>
    </r>
    <r>
      <rPr>
        <sz val="10"/>
        <rFont val="ＭＳ Ｐゴシック"/>
        <family val="3"/>
        <charset val="128"/>
      </rPr>
      <t>には、茹で調理時に食材に付随して散逸する</t>
    </r>
    <r>
      <rPr>
        <sz val="10"/>
        <rFont val="ＭＳ Ｐゴシック"/>
        <family val="3"/>
        <charset val="128"/>
      </rPr>
      <t>持ち出し水量</t>
    </r>
    <r>
      <rPr>
        <i/>
        <sz val="10"/>
        <rFont val="Century"/>
        <family val="1"/>
      </rPr>
      <t>W</t>
    </r>
    <r>
      <rPr>
        <vertAlign val="subscript"/>
        <sz val="10"/>
        <rFont val="Century"/>
        <family val="1"/>
      </rPr>
      <t>L1</t>
    </r>
    <r>
      <rPr>
        <sz val="10"/>
        <rFont val="Century"/>
        <family val="1"/>
      </rPr>
      <t xml:space="preserve"> </t>
    </r>
    <r>
      <rPr>
        <sz val="10"/>
        <rFont val="ＭＳ Ｐゴシック"/>
        <family val="3"/>
        <charset val="128"/>
      </rPr>
      <t>、および、湯槽内の洗浄維持のためオーバーフローさせる清浄水量</t>
    </r>
    <r>
      <rPr>
        <i/>
        <sz val="10"/>
        <rFont val="Century"/>
        <family val="1"/>
      </rPr>
      <t>W</t>
    </r>
    <r>
      <rPr>
        <vertAlign val="subscript"/>
        <sz val="10"/>
        <rFont val="Century"/>
        <family val="1"/>
      </rPr>
      <t>L2</t>
    </r>
    <r>
      <rPr>
        <sz val="10"/>
        <rFont val="Century"/>
        <family val="1"/>
      </rPr>
      <t xml:space="preserve"> </t>
    </r>
    <r>
      <rPr>
        <sz val="10"/>
        <rFont val="ＭＳ Ｐゴシック"/>
        <family val="3"/>
        <charset val="128"/>
      </rPr>
      <t>が含まれる。</t>
    </r>
    <phoneticPr fontId="3"/>
  </si>
  <si>
    <r>
      <rPr>
        <i/>
        <sz val="10"/>
        <rFont val="Century"/>
        <family val="1"/>
      </rPr>
      <t>M</t>
    </r>
    <r>
      <rPr>
        <vertAlign val="subscript"/>
        <sz val="10"/>
        <rFont val="Century"/>
        <family val="1"/>
      </rPr>
      <t>i</t>
    </r>
    <r>
      <rPr>
        <vertAlign val="subscript"/>
        <sz val="10"/>
        <rFont val="ＭＳ Ｐゴシック"/>
        <family val="3"/>
        <charset val="128"/>
      </rPr>
      <t xml:space="preserve"> </t>
    </r>
    <r>
      <rPr>
        <sz val="10"/>
        <rFont val="ＭＳ Ｐゴシック"/>
        <family val="3"/>
        <charset val="128"/>
      </rPr>
      <t>: 待機時消費電力量試験時の蒸発量[ℓ]</t>
    </r>
    <r>
      <rPr>
        <sz val="10"/>
        <rFont val="Century"/>
        <family val="1"/>
      </rPr>
      <t/>
    </r>
    <phoneticPr fontId="3"/>
  </si>
  <si>
    <t xml:space="preserve">       (1ℓ/kg で換算する。)</t>
    <phoneticPr fontId="3"/>
  </si>
  <si>
    <t>室温(℃)</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</si>
</sst>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00_ "/>
    <numFmt numFmtId="177" formatCode="0.000_ "/>
    <numFmt numFmtId="178" formatCode="0.0_ "/>
    <numFmt numFmtId="179" formatCode="0_ "/>
    <numFmt numFmtId="180" formatCode="0.00_);[Red]\(0.00\)"/>
    <numFmt numFmtId="181" formatCode="yyyy&quot;年&quot;m&quot;月&quot;d&quot;日&quot;;@"/>
    <numFmt numFmtId="182" formatCode="yyyy/m/d;@"/>
    <numFmt numFmtId="183" formatCode="0.000"/>
    <numFmt numFmtId="184" formatCode="0.0%"/>
    <numFmt numFmtId="185" formatCode="0.0;[Red]0.0"/>
    <numFmt numFmtId="186" formatCode="0.00;[Red]0.00"/>
    <numFmt numFmtId="187" formatCode="0.000;[Red]0.000"/>
    <numFmt numFmtId="188" formatCode="\+#.0;\-#.0;0"/>
    <numFmt numFmtId="189" formatCode="\+#&quot;%&quot;;\-#&quot;%&quot;;0"/>
    <numFmt numFmtId="190" formatCode="\+#&quot;％、&quot;;\-#&quot;％、&quot;;0"/>
    <numFmt numFmtId="191" formatCode="\+#&quot;％&quot;;\-#&quot;％&quot;;0"/>
    <numFmt numFmtId="192" formatCode="\+#&quot;%､&quot;;\-#&quot;%&quot;;0"/>
    <numFmt numFmtId="193" formatCode="&quot;＝&quot;\+#&quot;％、&quot;;\-#&quot;％、&quot;;0"/>
  </numFmts>
  <fonts count="65">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sz val="12"/>
      <name val="ＭＳ Ｐゴシック"/>
      <family val="3"/>
      <charset val="128"/>
    </font>
    <font>
      <sz val="8"/>
      <color indexed="10"/>
      <name val="ＭＳ Ｐゴシック"/>
      <family val="3"/>
      <charset val="128"/>
    </font>
    <font>
      <b/>
      <sz val="14"/>
      <name val="ＭＳ Ｐゴシック"/>
      <family val="3"/>
      <charset val="128"/>
    </font>
    <font>
      <sz val="8"/>
      <name val="ＭＳ Ｐゴシック"/>
      <family val="3"/>
      <charset val="128"/>
    </font>
    <font>
      <sz val="10"/>
      <color indexed="10"/>
      <name val="ＭＳ Ｐゴシック"/>
      <family val="3"/>
      <charset val="128"/>
    </font>
    <font>
      <sz val="11"/>
      <color indexed="10"/>
      <name val="ＭＳ Ｐゴシック"/>
      <family val="3"/>
      <charset val="128"/>
    </font>
    <font>
      <b/>
      <sz val="11"/>
      <color indexed="9"/>
      <name val="ＭＳ Ｐゴシック"/>
      <family val="3"/>
      <charset val="128"/>
    </font>
    <font>
      <sz val="14"/>
      <name val="ＭＳ Ｐゴシック"/>
      <family val="3"/>
      <charset val="128"/>
    </font>
    <font>
      <b/>
      <sz val="12"/>
      <name val="ＭＳ Ｐゴシック"/>
      <family val="3"/>
      <charset val="128"/>
    </font>
    <font>
      <i/>
      <sz val="14"/>
      <name val="Century"/>
      <family val="1"/>
    </font>
    <font>
      <i/>
      <sz val="14"/>
      <name val="Symbol"/>
      <family val="1"/>
      <charset val="2"/>
    </font>
    <font>
      <sz val="10"/>
      <name val="Century"/>
      <family val="1"/>
    </font>
    <font>
      <sz val="10"/>
      <name val="Symbol"/>
      <family val="1"/>
      <charset val="2"/>
    </font>
    <font>
      <i/>
      <sz val="10"/>
      <name val="Symbol"/>
      <family val="1"/>
      <charset val="2"/>
    </font>
    <font>
      <i/>
      <sz val="10"/>
      <name val="Century"/>
      <family val="1"/>
    </font>
    <font>
      <i/>
      <sz val="12"/>
      <name val="Century"/>
      <family val="1"/>
    </font>
    <font>
      <sz val="14"/>
      <name val="Times New Roman"/>
      <family val="1"/>
    </font>
    <font>
      <sz val="10"/>
      <name val="Times New Roman"/>
      <family val="1"/>
    </font>
    <font>
      <sz val="9"/>
      <name val="ＭＳ Ｐゴシック"/>
      <family val="3"/>
      <charset val="128"/>
    </font>
    <font>
      <vertAlign val="subscript"/>
      <sz val="14"/>
      <name val="Century"/>
      <family val="1"/>
    </font>
    <font>
      <sz val="14"/>
      <name val="Century"/>
      <family val="1"/>
    </font>
    <font>
      <vertAlign val="subscript"/>
      <sz val="10"/>
      <name val="Century"/>
      <family val="1"/>
    </font>
    <font>
      <sz val="12"/>
      <name val="Century"/>
      <family val="1"/>
    </font>
    <font>
      <i/>
      <vertAlign val="subscript"/>
      <sz val="10"/>
      <name val="Century"/>
      <family val="1"/>
    </font>
    <font>
      <sz val="11"/>
      <color indexed="8"/>
      <name val="ＭＳ Ｐゴシック"/>
      <family val="3"/>
      <charset val="128"/>
    </font>
    <font>
      <vertAlign val="subscript"/>
      <sz val="10"/>
      <name val="ＭＳ Ｐゴシック"/>
      <family val="3"/>
      <charset val="128"/>
    </font>
    <font>
      <sz val="10"/>
      <color indexed="8"/>
      <name val="ＭＳ Ｐゴシック"/>
      <family val="3"/>
      <charset val="128"/>
    </font>
    <font>
      <vertAlign val="subscript"/>
      <sz val="10"/>
      <color indexed="8"/>
      <name val="ＭＳ Ｐゴシック"/>
      <family val="3"/>
      <charset val="128"/>
    </font>
    <font>
      <vertAlign val="subscript"/>
      <sz val="11"/>
      <name val="ＭＳ Ｐゴシック"/>
      <family val="3"/>
      <charset val="128"/>
    </font>
    <font>
      <i/>
      <sz val="10"/>
      <color indexed="8"/>
      <name val="Century"/>
      <family val="1"/>
    </font>
    <font>
      <i/>
      <sz val="11"/>
      <name val="Century"/>
      <family val="1"/>
    </font>
    <font>
      <sz val="7"/>
      <name val="ＭＳ Ｐゴシック"/>
      <family val="3"/>
      <charset val="128"/>
    </font>
    <font>
      <sz val="9"/>
      <color indexed="8"/>
      <name val="ＭＳ Ｐゴシック"/>
      <family val="3"/>
      <charset val="128"/>
    </font>
    <font>
      <sz val="10"/>
      <name val="ＭＳ Ｐ明朝"/>
      <family val="1"/>
      <charset val="128"/>
    </font>
    <font>
      <vertAlign val="subscript"/>
      <sz val="10"/>
      <name val="Times New Roman"/>
      <family val="1"/>
    </font>
    <font>
      <i/>
      <sz val="10"/>
      <name val="Palatino Linotype"/>
      <family val="1"/>
    </font>
    <font>
      <vertAlign val="subscript"/>
      <sz val="10"/>
      <color indexed="8"/>
      <name val="Century"/>
      <family val="1"/>
    </font>
    <font>
      <vertAlign val="subscript"/>
      <sz val="11"/>
      <name val="Century"/>
      <family val="1"/>
    </font>
    <font>
      <b/>
      <sz val="10"/>
      <color indexed="8"/>
      <name val="ＭＳ Ｐゴシック"/>
      <family val="3"/>
      <charset val="128"/>
    </font>
    <font>
      <vertAlign val="subscript"/>
      <sz val="10"/>
      <name val="ＭＳ Ｐ明朝"/>
      <family val="1"/>
      <charset val="128"/>
    </font>
    <font>
      <i/>
      <sz val="10"/>
      <name val="ＭＳ Ｐゴシック"/>
      <family val="3"/>
      <charset val="128"/>
    </font>
    <font>
      <i/>
      <sz val="10"/>
      <name val="ＭＳ Ｐ明朝"/>
      <family val="1"/>
      <charset val="128"/>
    </font>
    <font>
      <vertAlign val="subscript"/>
      <sz val="12"/>
      <name val="Century"/>
      <family val="1"/>
    </font>
    <font>
      <i/>
      <sz val="11"/>
      <name val="Symbol"/>
      <family val="1"/>
      <charset val="2"/>
    </font>
    <font>
      <sz val="9"/>
      <name val="ＭＳ Ｐ明朝"/>
      <family val="1"/>
      <charset val="128"/>
    </font>
    <font>
      <sz val="8"/>
      <color indexed="8"/>
      <name val="ＭＳ Ｐゴシック"/>
      <family val="3"/>
      <charset val="128"/>
    </font>
    <font>
      <sz val="9"/>
      <color indexed="10"/>
      <name val="ＭＳ Ｐゴシック"/>
      <family val="3"/>
      <charset val="128"/>
    </font>
    <font>
      <sz val="10"/>
      <name val="ＭＳ Ｐゴシック"/>
      <family val="3"/>
      <charset val="128"/>
      <scheme val="major"/>
    </font>
    <font>
      <sz val="10"/>
      <color rgb="FFFF0000"/>
      <name val="ＭＳ Ｐゴシック"/>
      <family val="3"/>
      <charset val="128"/>
    </font>
    <font>
      <sz val="8"/>
      <color rgb="FFFF0000"/>
      <name val="ＭＳ Ｐゴシック"/>
      <family val="3"/>
      <charset val="128"/>
    </font>
    <font>
      <sz val="10"/>
      <name val="ＭＳ Ｐゴシック"/>
      <family val="3"/>
      <charset val="128"/>
      <scheme val="minor"/>
    </font>
    <font>
      <i/>
      <sz val="12"/>
      <name val="ＭＳ Ｐゴシック"/>
      <family val="3"/>
      <charset val="128"/>
    </font>
    <font>
      <i/>
      <sz val="14"/>
      <name val="Cambria"/>
      <family val="1"/>
    </font>
    <font>
      <sz val="11"/>
      <name val="Century"/>
      <family val="1"/>
    </font>
    <font>
      <sz val="10"/>
      <color indexed="8"/>
      <name val="Century"/>
      <family val="1"/>
    </font>
    <font>
      <i/>
      <sz val="10"/>
      <name val="Cambria"/>
      <family val="1"/>
    </font>
    <font>
      <i/>
      <sz val="12"/>
      <name val="Cambria"/>
      <family val="1"/>
    </font>
    <font>
      <i/>
      <sz val="10"/>
      <color indexed="8"/>
      <name val="Cambria"/>
      <family val="1"/>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16365C"/>
        <bgColor indexed="64"/>
      </patternFill>
    </fill>
    <fill>
      <patternFill patternType="solid">
        <fgColor rgb="FFD9D9D9"/>
        <bgColor indexed="64"/>
      </patternFill>
    </fill>
  </fills>
  <borders count="84">
    <border>
      <left/>
      <right/>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thick">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style="thin">
        <color indexed="64"/>
      </right>
      <top/>
      <bottom/>
      <diagonal/>
    </border>
    <border>
      <left/>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medium">
        <color indexed="64"/>
      </right>
      <top style="thick">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80">
    <xf numFmtId="0" fontId="0" fillId="0" borderId="0" xfId="0">
      <alignment vertical="center"/>
    </xf>
    <xf numFmtId="0" fontId="0" fillId="0" borderId="0" xfId="0" applyProtection="1">
      <alignment vertical="center"/>
      <protection locked="0"/>
    </xf>
    <xf numFmtId="0" fontId="0" fillId="3" borderId="1" xfId="0" applyFill="1" applyBorder="1" applyAlignment="1" applyProtection="1">
      <alignment vertical="center" wrapText="1"/>
      <protection locked="0"/>
    </xf>
    <xf numFmtId="0" fontId="0" fillId="3" borderId="0" xfId="0" applyFill="1" applyBorder="1" applyAlignment="1" applyProtection="1">
      <alignment vertical="center" wrapText="1"/>
      <protection locked="0"/>
    </xf>
    <xf numFmtId="0" fontId="0" fillId="3" borderId="2" xfId="0" applyFill="1" applyBorder="1" applyAlignment="1" applyProtection="1">
      <alignment vertical="center" wrapText="1"/>
      <protection locked="0"/>
    </xf>
    <xf numFmtId="0" fontId="0" fillId="3" borderId="3" xfId="0" applyFill="1" applyBorder="1" applyAlignment="1" applyProtection="1">
      <alignment vertical="center" wrapText="1"/>
      <protection locked="0"/>
    </xf>
    <xf numFmtId="0" fontId="0" fillId="3" borderId="4" xfId="0" applyFill="1" applyBorder="1" applyAlignment="1" applyProtection="1">
      <alignment vertical="center" wrapText="1"/>
      <protection locked="0"/>
    </xf>
    <xf numFmtId="0" fontId="0" fillId="3" borderId="5" xfId="0" applyFill="1" applyBorder="1" applyAlignment="1" applyProtection="1">
      <alignment vertical="center" wrapText="1"/>
      <protection locked="0"/>
    </xf>
    <xf numFmtId="0" fontId="0" fillId="3" borderId="1" xfId="0" applyFill="1" applyBorder="1" applyAlignment="1" applyProtection="1">
      <alignment vertical="center"/>
      <protection locked="0"/>
    </xf>
    <xf numFmtId="0" fontId="0" fillId="0" borderId="0" xfId="0" applyProtection="1">
      <alignment vertical="center"/>
    </xf>
    <xf numFmtId="0" fontId="5" fillId="0" borderId="0" xfId="0" applyFont="1" applyProtection="1">
      <alignment vertical="center"/>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shrinkToFit="1"/>
    </xf>
    <xf numFmtId="0" fontId="5" fillId="0" borderId="9" xfId="0" applyFont="1" applyBorder="1" applyAlignment="1" applyProtection="1">
      <alignment horizontal="center" vertical="center"/>
    </xf>
    <xf numFmtId="0" fontId="5" fillId="0" borderId="0" xfId="0" applyFont="1" applyBorder="1" applyAlignment="1" applyProtection="1">
      <alignment horizontal="center" vertical="center"/>
    </xf>
    <xf numFmtId="0" fontId="0" fillId="0" borderId="10" xfId="0" applyBorder="1" applyProtection="1">
      <alignment vertical="center"/>
    </xf>
    <xf numFmtId="0" fontId="7" fillId="0" borderId="0" xfId="0" applyFont="1" applyBorder="1" applyAlignment="1" applyProtection="1">
      <alignment horizontal="left" vertical="center"/>
    </xf>
    <xf numFmtId="0" fontId="5" fillId="0" borderId="0" xfId="0" applyFont="1" applyBorder="1" applyProtection="1">
      <alignment vertical="center"/>
    </xf>
    <xf numFmtId="0" fontId="5" fillId="0" borderId="2" xfId="0" applyFont="1" applyBorder="1" applyProtection="1">
      <alignment vertical="center"/>
    </xf>
    <xf numFmtId="0" fontId="5" fillId="0" borderId="10" xfId="0" applyFont="1" applyBorder="1" applyAlignment="1" applyProtection="1">
      <alignment vertical="center"/>
    </xf>
    <xf numFmtId="0" fontId="5" fillId="0" borderId="0" xfId="0" applyFont="1" applyBorder="1" applyAlignment="1" applyProtection="1">
      <alignment vertical="top" wrapText="1"/>
    </xf>
    <xf numFmtId="0" fontId="5" fillId="0" borderId="0" xfId="0" applyFont="1" applyBorder="1" applyAlignment="1" applyProtection="1">
      <alignment vertical="center"/>
    </xf>
    <xf numFmtId="0" fontId="18" fillId="0" borderId="0" xfId="0" applyFont="1" applyBorder="1" applyAlignment="1" applyProtection="1">
      <alignment horizontal="right" vertical="center"/>
    </xf>
    <xf numFmtId="0" fontId="25" fillId="0" borderId="0" xfId="0" applyFont="1" applyBorder="1" applyProtection="1">
      <alignment vertical="center"/>
    </xf>
    <xf numFmtId="0" fontId="18" fillId="0" borderId="0" xfId="0" applyFont="1" applyBorder="1" applyAlignment="1" applyProtection="1">
      <alignment horizontal="right" vertical="top"/>
    </xf>
    <xf numFmtId="0" fontId="0" fillId="0" borderId="0" xfId="0" applyAlignment="1" applyProtection="1">
      <alignment vertical="center"/>
    </xf>
    <xf numFmtId="176" fontId="5" fillId="0" borderId="0" xfId="0" applyNumberFormat="1" applyFont="1" applyBorder="1" applyProtection="1">
      <alignment vertical="center"/>
    </xf>
    <xf numFmtId="0" fontId="25" fillId="0" borderId="0" xfId="0" applyFont="1" applyBorder="1" applyAlignment="1" applyProtection="1">
      <alignment vertical="center" shrinkToFit="1"/>
    </xf>
    <xf numFmtId="0" fontId="21" fillId="0" borderId="0" xfId="0" applyFont="1" applyBorder="1" applyProtection="1">
      <alignment vertical="center"/>
    </xf>
    <xf numFmtId="0" fontId="21" fillId="0" borderId="0" xfId="0" applyFont="1" applyBorder="1" applyAlignment="1" applyProtection="1">
      <alignment horizontal="right" vertical="center"/>
    </xf>
    <xf numFmtId="185" fontId="33" fillId="0" borderId="11" xfId="0" applyNumberFormat="1" applyFont="1" applyBorder="1" applyAlignment="1" applyProtection="1">
      <alignment horizontal="right" vertical="center"/>
    </xf>
    <xf numFmtId="0" fontId="25" fillId="0" borderId="10" xfId="0" applyFont="1" applyBorder="1" applyAlignment="1" applyProtection="1">
      <alignment vertical="center"/>
    </xf>
    <xf numFmtId="0" fontId="0" fillId="0" borderId="2" xfId="0" applyBorder="1" applyAlignment="1" applyProtection="1">
      <alignment vertical="center"/>
    </xf>
    <xf numFmtId="178" fontId="5" fillId="0" borderId="12" xfId="0" applyNumberFormat="1" applyFont="1" applyBorder="1" applyAlignment="1" applyProtection="1">
      <alignment horizontal="center" vertical="center"/>
    </xf>
    <xf numFmtId="0" fontId="25" fillId="0" borderId="0" xfId="0" applyFont="1" applyBorder="1" applyAlignment="1" applyProtection="1">
      <alignment vertical="center"/>
    </xf>
    <xf numFmtId="0" fontId="25" fillId="0" borderId="0" xfId="0" applyFont="1" applyAlignment="1" applyProtection="1">
      <alignment vertical="center"/>
    </xf>
    <xf numFmtId="0" fontId="7" fillId="0" borderId="0" xfId="0" applyFont="1" applyBorder="1" applyAlignment="1" applyProtection="1">
      <alignment horizontal="right" vertical="center"/>
    </xf>
    <xf numFmtId="185" fontId="15" fillId="0" borderId="11" xfId="0" applyNumberFormat="1" applyFont="1" applyBorder="1" applyAlignment="1" applyProtection="1">
      <alignment horizontal="center"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right" vertical="center"/>
    </xf>
    <xf numFmtId="184" fontId="5" fillId="0" borderId="11" xfId="1" applyNumberFormat="1" applyFont="1" applyBorder="1" applyAlignment="1" applyProtection="1">
      <alignment horizontal="right" vertical="center"/>
    </xf>
    <xf numFmtId="0" fontId="20" fillId="0" borderId="0" xfId="0" applyFont="1" applyBorder="1" applyProtection="1">
      <alignment vertical="center"/>
    </xf>
    <xf numFmtId="0" fontId="19" fillId="0" borderId="0" xfId="0" applyFont="1" applyBorder="1" applyProtection="1">
      <alignment vertical="center"/>
    </xf>
    <xf numFmtId="0" fontId="0" fillId="0" borderId="13" xfId="0" applyBorder="1" applyProtection="1">
      <alignment vertical="center"/>
    </xf>
    <xf numFmtId="0" fontId="5" fillId="0" borderId="4" xfId="0" applyFont="1" applyBorder="1" applyProtection="1">
      <alignment vertical="center"/>
    </xf>
    <xf numFmtId="0" fontId="5" fillId="0" borderId="4" xfId="0" quotePrefix="1" applyFont="1" applyBorder="1" applyAlignment="1" applyProtection="1">
      <alignment horizontal="center" vertical="center"/>
    </xf>
    <xf numFmtId="0" fontId="5" fillId="0" borderId="5" xfId="0" applyFont="1" applyBorder="1" applyProtection="1">
      <alignment vertical="center"/>
    </xf>
    <xf numFmtId="0" fontId="0" fillId="0" borderId="14" xfId="0" applyBorder="1" applyProtection="1">
      <alignment vertical="center"/>
    </xf>
    <xf numFmtId="0" fontId="5" fillId="0" borderId="14" xfId="0" applyFont="1" applyBorder="1" applyProtection="1">
      <alignment vertical="center"/>
    </xf>
    <xf numFmtId="0" fontId="5" fillId="0" borderId="14" xfId="0" quotePrefix="1" applyFont="1" applyBorder="1" applyAlignment="1" applyProtection="1">
      <alignment horizontal="center" vertical="center"/>
    </xf>
    <xf numFmtId="0" fontId="7" fillId="0" borderId="0" xfId="0" applyFont="1" applyBorder="1" applyProtection="1">
      <alignment vertical="center"/>
    </xf>
    <xf numFmtId="0" fontId="0" fillId="0" borderId="10" xfId="0" applyBorder="1" applyAlignment="1" applyProtection="1">
      <alignment vertical="top"/>
    </xf>
    <xf numFmtId="0" fontId="5" fillId="0" borderId="0" xfId="0" applyFont="1" applyBorder="1" applyAlignment="1" applyProtection="1">
      <alignment vertical="top"/>
    </xf>
    <xf numFmtId="0" fontId="5" fillId="0" borderId="2" xfId="0" applyFont="1" applyBorder="1" applyAlignment="1" applyProtection="1">
      <alignment vertical="top"/>
    </xf>
    <xf numFmtId="0" fontId="0" fillId="0" borderId="0" xfId="0" applyAlignment="1" applyProtection="1">
      <alignment vertical="top"/>
    </xf>
    <xf numFmtId="0" fontId="5" fillId="0" borderId="0" xfId="0" applyFont="1" applyBorder="1" applyAlignment="1" applyProtection="1"/>
    <xf numFmtId="0" fontId="25" fillId="0" borderId="0" xfId="0" applyFont="1" applyFill="1" applyBorder="1" applyProtection="1">
      <alignment vertical="center"/>
    </xf>
    <xf numFmtId="0" fontId="18" fillId="0" borderId="0" xfId="0" applyFont="1" applyBorder="1" applyAlignment="1" applyProtection="1">
      <alignment horizontal="right"/>
    </xf>
    <xf numFmtId="179" fontId="5" fillId="0" borderId="15" xfId="0" applyNumberFormat="1" applyFont="1" applyFill="1" applyBorder="1" applyProtection="1">
      <alignment vertical="center"/>
    </xf>
    <xf numFmtId="0" fontId="24" fillId="0" borderId="0" xfId="0" applyFont="1" applyBorder="1" applyProtection="1">
      <alignment vertical="center"/>
    </xf>
    <xf numFmtId="0" fontId="24" fillId="0" borderId="0" xfId="0" applyFont="1" applyBorder="1" applyAlignment="1" applyProtection="1">
      <alignment horizontal="right"/>
    </xf>
    <xf numFmtId="178" fontId="5" fillId="0" borderId="11" xfId="0" applyNumberFormat="1" applyFont="1" applyBorder="1" applyAlignment="1" applyProtection="1">
      <alignment horizontal="right" vertical="center"/>
    </xf>
    <xf numFmtId="0" fontId="5" fillId="0" borderId="2" xfId="0" applyFont="1" applyBorder="1" applyAlignment="1" applyProtection="1">
      <alignment vertical="center"/>
    </xf>
    <xf numFmtId="178" fontId="15" fillId="0" borderId="11" xfId="0" applyNumberFormat="1" applyFont="1" applyBorder="1" applyAlignment="1" applyProtection="1">
      <alignment horizontal="center" vertical="center"/>
    </xf>
    <xf numFmtId="0" fontId="25" fillId="0" borderId="0" xfId="0" applyFont="1" applyBorder="1" applyAlignment="1" applyProtection="1">
      <alignment horizontal="center" vertical="center"/>
    </xf>
    <xf numFmtId="184" fontId="5" fillId="0" borderId="11" xfId="1" applyNumberFormat="1" applyFont="1" applyBorder="1" applyAlignment="1" applyProtection="1">
      <alignment horizontal="right"/>
    </xf>
    <xf numFmtId="178" fontId="5" fillId="3" borderId="16" xfId="0" applyNumberFormat="1" applyFont="1" applyFill="1" applyBorder="1" applyAlignment="1" applyProtection="1">
      <alignment horizontal="center" vertical="center"/>
      <protection locked="0"/>
    </xf>
    <xf numFmtId="178" fontId="5" fillId="3" borderId="17" xfId="0" applyNumberFormat="1" applyFont="1" applyFill="1" applyBorder="1" applyAlignment="1" applyProtection="1">
      <alignment horizontal="center" vertical="center"/>
      <protection locked="0"/>
    </xf>
    <xf numFmtId="179" fontId="5" fillId="3" borderId="18" xfId="0" applyNumberFormat="1" applyFont="1" applyFill="1" applyBorder="1" applyAlignment="1" applyProtection="1">
      <alignment horizontal="center" vertical="center" shrinkToFit="1"/>
      <protection locked="0"/>
    </xf>
    <xf numFmtId="179" fontId="5" fillId="3" borderId="19" xfId="0" applyNumberFormat="1" applyFont="1" applyFill="1" applyBorder="1" applyAlignment="1" applyProtection="1">
      <alignment horizontal="center" vertical="center" shrinkToFit="1"/>
      <protection locked="0"/>
    </xf>
    <xf numFmtId="176" fontId="5" fillId="2" borderId="16" xfId="0" applyNumberFormat="1" applyFont="1" applyFill="1" applyBorder="1" applyProtection="1">
      <alignment vertical="center"/>
      <protection locked="0"/>
    </xf>
    <xf numFmtId="178" fontId="5" fillId="2" borderId="16" xfId="0" applyNumberFormat="1" applyFont="1" applyFill="1" applyBorder="1" applyProtection="1">
      <alignment vertical="center"/>
      <protection locked="0"/>
    </xf>
    <xf numFmtId="177" fontId="5" fillId="2" borderId="16" xfId="0" applyNumberFormat="1" applyFont="1" applyFill="1" applyBorder="1" applyProtection="1">
      <alignment vertical="center"/>
      <protection locked="0"/>
    </xf>
    <xf numFmtId="177" fontId="5" fillId="2" borderId="16" xfId="0" applyNumberFormat="1" applyFont="1" applyFill="1" applyBorder="1" applyAlignment="1" applyProtection="1">
      <alignment vertical="center"/>
      <protection locked="0"/>
    </xf>
    <xf numFmtId="177" fontId="5" fillId="3" borderId="16" xfId="0" applyNumberFormat="1" applyFont="1" applyFill="1" applyBorder="1" applyProtection="1">
      <alignment vertical="center"/>
      <protection locked="0"/>
    </xf>
    <xf numFmtId="178" fontId="5" fillId="3" borderId="20" xfId="0" applyNumberFormat="1" applyFont="1" applyFill="1" applyBorder="1" applyAlignment="1" applyProtection="1">
      <alignment horizontal="center" vertical="center"/>
      <protection locked="0"/>
    </xf>
    <xf numFmtId="178" fontId="5" fillId="3" borderId="21" xfId="0" applyNumberFormat="1" applyFont="1" applyFill="1" applyBorder="1" applyAlignment="1" applyProtection="1">
      <alignment horizontal="center" vertical="center"/>
      <protection locked="0"/>
    </xf>
    <xf numFmtId="179" fontId="5" fillId="3" borderId="22" xfId="0" applyNumberFormat="1" applyFont="1" applyFill="1" applyBorder="1" applyAlignment="1" applyProtection="1">
      <alignment horizontal="center" vertical="center" shrinkToFit="1"/>
      <protection locked="0"/>
    </xf>
    <xf numFmtId="179" fontId="5" fillId="3" borderId="23" xfId="0" applyNumberFormat="1" applyFont="1" applyFill="1" applyBorder="1" applyAlignment="1" applyProtection="1">
      <alignment horizontal="center" vertical="center" shrinkToFit="1"/>
      <protection locked="0"/>
    </xf>
    <xf numFmtId="0" fontId="0" fillId="0" borderId="0" xfId="0" applyBorder="1" applyProtection="1">
      <alignment vertical="center"/>
    </xf>
    <xf numFmtId="0" fontId="5" fillId="0" borderId="0" xfId="0" quotePrefix="1" applyFont="1" applyBorder="1" applyAlignment="1" applyProtection="1">
      <alignment horizontal="center" vertical="center"/>
    </xf>
    <xf numFmtId="179" fontId="5" fillId="2" borderId="16" xfId="0" applyNumberFormat="1" applyFont="1" applyFill="1" applyBorder="1" applyProtection="1">
      <alignment vertical="center"/>
      <protection locked="0"/>
    </xf>
    <xf numFmtId="184" fontId="5" fillId="0" borderId="0" xfId="1" applyNumberFormat="1" applyFont="1" applyBorder="1" applyAlignment="1" applyProtection="1">
      <alignment horizontal="right"/>
    </xf>
    <xf numFmtId="177" fontId="6" fillId="2" borderId="16" xfId="0" applyNumberFormat="1" applyFont="1" applyFill="1" applyBorder="1" applyProtection="1">
      <alignment vertical="center"/>
      <protection locked="0"/>
    </xf>
    <xf numFmtId="176" fontId="6" fillId="2" borderId="16" xfId="0" applyNumberFormat="1" applyFont="1" applyFill="1" applyBorder="1" applyAlignment="1" applyProtection="1">
      <alignment vertical="center"/>
      <protection locked="0"/>
    </xf>
    <xf numFmtId="0" fontId="5" fillId="0" borderId="25" xfId="0" applyFont="1" applyBorder="1" applyAlignment="1" applyProtection="1">
      <alignment horizontal="center" vertical="center" shrinkToFit="1"/>
    </xf>
    <xf numFmtId="0" fontId="5" fillId="0" borderId="26" xfId="0" applyFont="1" applyBorder="1" applyAlignment="1" applyProtection="1">
      <alignment horizontal="center" vertical="center"/>
    </xf>
    <xf numFmtId="0" fontId="5" fillId="0" borderId="16" xfId="0" applyFont="1" applyBorder="1" applyAlignment="1" applyProtection="1">
      <alignment horizontal="center" vertical="center" shrinkToFit="1"/>
    </xf>
    <xf numFmtId="0" fontId="5" fillId="0" borderId="27" xfId="0" applyFont="1" applyBorder="1" applyAlignment="1" applyProtection="1">
      <alignment horizontal="left" vertical="center" shrinkToFit="1"/>
    </xf>
    <xf numFmtId="0" fontId="5" fillId="0" borderId="28" xfId="0" applyFont="1" applyBorder="1" applyAlignment="1" applyProtection="1">
      <alignment horizontal="left" vertical="center" shrinkToFit="1"/>
    </xf>
    <xf numFmtId="0" fontId="5" fillId="0" borderId="29"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4" borderId="0"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xf>
    <xf numFmtId="0" fontId="5" fillId="4" borderId="0" xfId="0" applyFont="1" applyFill="1" applyBorder="1" applyAlignment="1" applyProtection="1">
      <alignment vertical="center"/>
    </xf>
    <xf numFmtId="0" fontId="0" fillId="4" borderId="0" xfId="0" applyFill="1" applyBorder="1" applyAlignment="1" applyProtection="1">
      <alignment vertical="center"/>
    </xf>
    <xf numFmtId="0" fontId="0" fillId="4" borderId="4" xfId="0" applyFill="1" applyBorder="1" applyAlignment="1" applyProtection="1">
      <alignment vertical="center"/>
    </xf>
    <xf numFmtId="0" fontId="5" fillId="4" borderId="4" xfId="0" applyFont="1" applyFill="1" applyBorder="1" applyAlignment="1" applyProtection="1">
      <alignment vertical="center" shrinkToFit="1"/>
    </xf>
    <xf numFmtId="182" fontId="5" fillId="3" borderId="29" xfId="0" applyNumberFormat="1" applyFont="1" applyFill="1" applyBorder="1" applyAlignment="1" applyProtection="1">
      <alignment horizontal="right" vertical="center"/>
      <protection locked="0"/>
    </xf>
    <xf numFmtId="0" fontId="5" fillId="0" borderId="27" xfId="0" applyFont="1" applyBorder="1" applyAlignment="1" applyProtection="1">
      <alignment horizontal="center" vertical="center"/>
      <protection locked="0"/>
    </xf>
    <xf numFmtId="0" fontId="5" fillId="3" borderId="15" xfId="0" applyFont="1" applyFill="1" applyBorder="1" applyAlignment="1" applyProtection="1">
      <alignment horizontal="right" vertical="center"/>
      <protection locked="0"/>
    </xf>
    <xf numFmtId="0" fontId="5" fillId="3" borderId="27" xfId="0" applyFont="1" applyFill="1" applyBorder="1" applyAlignment="1" applyProtection="1">
      <alignment horizontal="right" vertical="center" shrinkToFit="1"/>
      <protection locked="0"/>
    </xf>
    <xf numFmtId="178" fontId="5" fillId="3" borderId="18" xfId="0" applyNumberFormat="1" applyFont="1" applyFill="1" applyBorder="1" applyAlignment="1" applyProtection="1">
      <alignment horizontal="center" vertical="center"/>
      <protection locked="0"/>
    </xf>
    <xf numFmtId="0" fontId="5" fillId="0" borderId="32" xfId="0" applyFont="1" applyBorder="1" applyProtection="1">
      <alignment vertical="center"/>
    </xf>
    <xf numFmtId="0" fontId="5" fillId="0" borderId="10" xfId="0" applyFont="1" applyBorder="1" applyProtection="1">
      <alignment vertical="center"/>
    </xf>
    <xf numFmtId="0" fontId="54" fillId="0" borderId="0" xfId="0" applyFont="1" applyBorder="1" applyAlignment="1" applyProtection="1">
      <alignment vertical="top" wrapText="1"/>
    </xf>
    <xf numFmtId="0" fontId="54" fillId="0" borderId="0" xfId="0" applyFont="1" applyBorder="1" applyAlignment="1" applyProtection="1">
      <alignment horizontal="left" vertical="top" wrapText="1"/>
    </xf>
    <xf numFmtId="176" fontId="18" fillId="0" borderId="0" xfId="0" applyNumberFormat="1" applyFont="1" applyBorder="1" applyAlignment="1" applyProtection="1">
      <alignment horizontal="right" vertical="top"/>
    </xf>
    <xf numFmtId="0" fontId="38" fillId="0" borderId="0" xfId="0" applyFont="1" applyBorder="1" applyProtection="1">
      <alignment vertical="center"/>
    </xf>
    <xf numFmtId="176" fontId="24" fillId="0" borderId="0" xfId="0" applyNumberFormat="1" applyFont="1" applyBorder="1" applyAlignment="1" applyProtection="1">
      <alignment horizontal="right" vertical="center"/>
    </xf>
    <xf numFmtId="0" fontId="8" fillId="0" borderId="0" xfId="0" applyFont="1" applyBorder="1" applyProtection="1">
      <alignment vertical="center"/>
    </xf>
    <xf numFmtId="0" fontId="18" fillId="0" borderId="0" xfId="0" applyFont="1" applyBorder="1" applyProtection="1">
      <alignment vertical="center"/>
    </xf>
    <xf numFmtId="0" fontId="18" fillId="0" borderId="0" xfId="0" applyFont="1" applyAlignment="1" applyProtection="1">
      <alignment horizontal="right" vertical="center"/>
    </xf>
    <xf numFmtId="176" fontId="5" fillId="0" borderId="11" xfId="0" applyNumberFormat="1" applyFont="1" applyBorder="1" applyAlignment="1" applyProtection="1">
      <alignment vertical="center"/>
    </xf>
    <xf numFmtId="0" fontId="25" fillId="0" borderId="10" xfId="0" applyFont="1" applyBorder="1" applyAlignment="1" applyProtection="1">
      <alignment horizontal="left" vertical="center" shrinkToFit="1"/>
    </xf>
    <xf numFmtId="0" fontId="18" fillId="0" borderId="0" xfId="0" applyFont="1" applyProtection="1">
      <alignment vertical="center"/>
    </xf>
    <xf numFmtId="0" fontId="0" fillId="0" borderId="0" xfId="0" applyAlignment="1" applyProtection="1">
      <alignment horizontal="center" vertical="center"/>
    </xf>
    <xf numFmtId="0" fontId="0" fillId="0" borderId="12" xfId="0" applyBorder="1" applyAlignment="1" applyProtection="1">
      <alignment horizontal="center" vertical="center"/>
    </xf>
    <xf numFmtId="0" fontId="25" fillId="0" borderId="0" xfId="0" applyFont="1" applyBorder="1" applyAlignment="1" applyProtection="1">
      <alignment horizontal="left" vertical="center" shrinkToFit="1"/>
    </xf>
    <xf numFmtId="0" fontId="5" fillId="0" borderId="0" xfId="0" applyFont="1" applyAlignment="1" applyProtection="1">
      <alignment vertical="center"/>
    </xf>
    <xf numFmtId="186" fontId="15" fillId="0" borderId="11" xfId="0" applyNumberFormat="1" applyFont="1" applyBorder="1" applyAlignment="1" applyProtection="1">
      <alignment horizontal="center" vertical="center"/>
    </xf>
    <xf numFmtId="0" fontId="5" fillId="0" borderId="2" xfId="0" applyFont="1" applyBorder="1" applyAlignment="1" applyProtection="1">
      <alignment horizontal="center" vertical="center"/>
    </xf>
    <xf numFmtId="184" fontId="5" fillId="0" borderId="0" xfId="2" applyNumberFormat="1" applyFont="1" applyBorder="1" applyAlignment="1" applyProtection="1">
      <alignment horizontal="center" vertical="center"/>
    </xf>
    <xf numFmtId="176" fontId="18" fillId="0" borderId="0" xfId="0" applyNumberFormat="1" applyFont="1" applyBorder="1" applyAlignment="1" applyProtection="1">
      <alignment horizontal="right" vertical="center"/>
    </xf>
    <xf numFmtId="184" fontId="5" fillId="0" borderId="0" xfId="1" applyNumberFormat="1" applyFont="1" applyBorder="1" applyAlignment="1" applyProtection="1">
      <alignment horizontal="right" vertical="center"/>
    </xf>
    <xf numFmtId="0" fontId="5" fillId="0" borderId="13" xfId="0" applyFont="1" applyBorder="1" applyProtection="1">
      <alignment vertical="center"/>
    </xf>
    <xf numFmtId="0" fontId="5" fillId="0" borderId="10" xfId="0" applyFont="1" applyBorder="1" applyAlignment="1" applyProtection="1">
      <alignment horizontal="center" vertical="center"/>
    </xf>
    <xf numFmtId="0" fontId="5" fillId="0" borderId="12" xfId="0" applyFont="1" applyFill="1" applyBorder="1" applyAlignment="1" applyProtection="1">
      <alignment horizontal="center" vertical="center"/>
    </xf>
    <xf numFmtId="181" fontId="5" fillId="0" borderId="12" xfId="0" applyNumberFormat="1" applyFont="1" applyFill="1" applyBorder="1" applyAlignment="1" applyProtection="1">
      <alignment horizontal="center" vertical="center"/>
    </xf>
    <xf numFmtId="0" fontId="5" fillId="0" borderId="12" xfId="0" applyFont="1" applyFill="1" applyBorder="1" applyAlignment="1" applyProtection="1">
      <alignment horizontal="center" vertical="center" shrinkToFit="1"/>
    </xf>
    <xf numFmtId="178" fontId="5" fillId="0" borderId="12" xfId="0" applyNumberFormat="1" applyFont="1" applyFill="1" applyBorder="1" applyAlignment="1" applyProtection="1">
      <alignment horizontal="center" vertical="center"/>
    </xf>
    <xf numFmtId="179" fontId="5" fillId="0" borderId="34" xfId="0" applyNumberFormat="1" applyFont="1" applyFill="1" applyBorder="1" applyAlignment="1" applyProtection="1">
      <alignment horizontal="center" vertical="center" shrinkToFit="1"/>
    </xf>
    <xf numFmtId="0" fontId="5" fillId="0" borderId="2" xfId="0" applyFont="1" applyFill="1" applyBorder="1" applyProtection="1">
      <alignment vertical="center"/>
    </xf>
    <xf numFmtId="0" fontId="10" fillId="0" borderId="0" xfId="0" applyFont="1" applyBorder="1" applyAlignment="1" applyProtection="1">
      <alignment vertical="center" shrinkToFit="1"/>
    </xf>
    <xf numFmtId="0" fontId="3" fillId="0" borderId="2" xfId="0" applyFont="1" applyBorder="1" applyAlignment="1" applyProtection="1">
      <alignment vertical="center" shrinkToFit="1"/>
    </xf>
    <xf numFmtId="176" fontId="24" fillId="0" borderId="0" xfId="0" applyNumberFormat="1" applyFont="1" applyBorder="1" applyAlignment="1" applyProtection="1">
      <alignment horizontal="right" vertical="top"/>
    </xf>
    <xf numFmtId="176" fontId="24" fillId="0" borderId="0" xfId="0" applyNumberFormat="1" applyFont="1" applyFill="1" applyBorder="1" applyAlignment="1" applyProtection="1">
      <alignment horizontal="right" vertical="top"/>
    </xf>
    <xf numFmtId="176" fontId="5" fillId="0" borderId="15" xfId="0" applyNumberFormat="1" applyFont="1" applyFill="1" applyBorder="1" applyProtection="1">
      <alignment vertical="center"/>
    </xf>
    <xf numFmtId="0" fontId="10" fillId="0" borderId="0" xfId="0" applyFont="1" applyFill="1" applyBorder="1" applyAlignment="1" applyProtection="1">
      <alignment vertical="center" shrinkToFit="1"/>
    </xf>
    <xf numFmtId="179" fontId="5" fillId="0" borderId="11" xfId="0" applyNumberFormat="1" applyFont="1" applyBorder="1" applyAlignment="1" applyProtection="1">
      <alignment horizontal="center" vertical="center"/>
    </xf>
    <xf numFmtId="179" fontId="5" fillId="0" borderId="0" xfId="0" applyNumberFormat="1" applyFont="1" applyBorder="1" applyAlignment="1" applyProtection="1">
      <alignment horizontal="center" vertical="center"/>
    </xf>
    <xf numFmtId="178" fontId="5" fillId="0" borderId="0" xfId="0" applyNumberFormat="1" applyFont="1" applyFill="1" applyBorder="1" applyProtection="1">
      <alignment vertical="center"/>
    </xf>
    <xf numFmtId="176" fontId="5" fillId="0" borderId="11" xfId="0" applyNumberFormat="1" applyFont="1" applyFill="1" applyBorder="1" applyAlignment="1" applyProtection="1">
      <alignment horizontal="right" vertical="center"/>
    </xf>
    <xf numFmtId="178" fontId="5" fillId="0" borderId="35" xfId="0" applyNumberFormat="1" applyFont="1" applyFill="1" applyBorder="1" applyAlignment="1" applyProtection="1">
      <alignment horizontal="right" vertical="center"/>
    </xf>
    <xf numFmtId="0" fontId="10" fillId="0" borderId="0" xfId="0" applyFont="1" applyBorder="1" applyProtection="1">
      <alignment vertical="center"/>
    </xf>
    <xf numFmtId="0" fontId="25" fillId="0" borderId="2" xfId="0" applyFont="1" applyBorder="1" applyAlignment="1" applyProtection="1">
      <alignment vertical="center" shrinkToFit="1"/>
    </xf>
    <xf numFmtId="0" fontId="55" fillId="0" borderId="10" xfId="0" applyFont="1" applyBorder="1" applyProtection="1">
      <alignment vertical="center"/>
    </xf>
    <xf numFmtId="177" fontId="5" fillId="0" borderId="16" xfId="0" applyNumberFormat="1" applyFont="1" applyFill="1" applyBorder="1" applyProtection="1">
      <alignment vertical="center"/>
    </xf>
    <xf numFmtId="0" fontId="21" fillId="0" borderId="0" xfId="0" applyFont="1" applyBorder="1" applyAlignment="1" applyProtection="1">
      <alignment horizontal="right" vertical="top"/>
    </xf>
    <xf numFmtId="178" fontId="5" fillId="0" borderId="29" xfId="0" applyNumberFormat="1" applyFont="1" applyFill="1" applyBorder="1" applyProtection="1">
      <alignment vertical="center"/>
    </xf>
    <xf numFmtId="0" fontId="25" fillId="0" borderId="1" xfId="0" applyFont="1" applyBorder="1" applyAlignment="1" applyProtection="1">
      <alignment vertical="center"/>
    </xf>
    <xf numFmtId="176" fontId="5" fillId="0" borderId="0" xfId="0" applyNumberFormat="1" applyFont="1" applyFill="1" applyBorder="1" applyProtection="1">
      <alignment vertical="center"/>
    </xf>
    <xf numFmtId="176" fontId="24" fillId="0" borderId="36" xfId="0" applyNumberFormat="1" applyFont="1" applyBorder="1" applyAlignment="1" applyProtection="1">
      <alignment horizontal="right" vertical="top"/>
    </xf>
    <xf numFmtId="179" fontId="5" fillId="0" borderId="0" xfId="0" applyNumberFormat="1" applyFont="1" applyFill="1" applyBorder="1" applyProtection="1">
      <alignment vertical="center"/>
    </xf>
    <xf numFmtId="179" fontId="5" fillId="0" borderId="11" xfId="0" applyNumberFormat="1" applyFont="1" applyBorder="1" applyAlignment="1" applyProtection="1">
      <alignment horizontal="right" vertical="center"/>
    </xf>
    <xf numFmtId="0" fontId="25" fillId="0" borderId="10" xfId="0" applyFont="1" applyBorder="1" applyProtection="1">
      <alignment vertical="center"/>
    </xf>
    <xf numFmtId="0" fontId="10" fillId="0" borderId="2" xfId="0" applyFont="1" applyBorder="1" applyAlignment="1" applyProtection="1">
      <alignment vertical="center" shrinkToFit="1"/>
    </xf>
    <xf numFmtId="0" fontId="0" fillId="0" borderId="2" xfId="0" applyBorder="1" applyProtection="1">
      <alignment vertical="center"/>
    </xf>
    <xf numFmtId="176" fontId="51" fillId="0" borderId="0" xfId="0" applyNumberFormat="1" applyFont="1" applyBorder="1" applyAlignment="1" applyProtection="1">
      <alignment horizontal="right" vertical="top"/>
    </xf>
    <xf numFmtId="176" fontId="5" fillId="0" borderId="0" xfId="0" applyNumberFormat="1" applyFont="1" applyBorder="1" applyAlignment="1" applyProtection="1">
      <alignment vertical="center"/>
    </xf>
    <xf numFmtId="176" fontId="5" fillId="0" borderId="37" xfId="0" applyNumberFormat="1" applyFont="1" applyBorder="1" applyAlignment="1" applyProtection="1">
      <alignment vertical="center"/>
    </xf>
    <xf numFmtId="0" fontId="25" fillId="0" borderId="0" xfId="0" applyFont="1" applyBorder="1" applyAlignment="1" applyProtection="1">
      <alignment horizontal="right" vertical="center"/>
    </xf>
    <xf numFmtId="176" fontId="6" fillId="0" borderId="11" xfId="0" applyNumberFormat="1" applyFont="1" applyBorder="1" applyAlignment="1" applyProtection="1">
      <alignment horizontal="center" vertical="center"/>
    </xf>
    <xf numFmtId="179" fontId="15" fillId="0" borderId="0" xfId="0" applyNumberFormat="1" applyFont="1" applyBorder="1" applyAlignment="1" applyProtection="1">
      <alignment horizontal="center" vertical="center"/>
    </xf>
    <xf numFmtId="184" fontId="5" fillId="0" borderId="0" xfId="0" applyNumberFormat="1" applyFont="1" applyBorder="1" applyAlignment="1" applyProtection="1">
      <alignment horizontal="center" vertical="center"/>
    </xf>
    <xf numFmtId="177" fontId="6" fillId="0" borderId="11" xfId="0" applyNumberFormat="1" applyFont="1" applyBorder="1" applyAlignment="1" applyProtection="1">
      <alignment horizontal="right" vertical="center"/>
    </xf>
    <xf numFmtId="0" fontId="0" fillId="0" borderId="5" xfId="0" applyBorder="1" applyProtection="1">
      <alignment vertical="center"/>
    </xf>
    <xf numFmtId="0" fontId="14" fillId="0" borderId="0" xfId="0" applyFont="1" applyBorder="1" applyAlignment="1" applyProtection="1">
      <alignment vertical="center"/>
    </xf>
    <xf numFmtId="179" fontId="5" fillId="0" borderId="16" xfId="0" applyNumberFormat="1" applyFont="1" applyFill="1" applyBorder="1" applyProtection="1">
      <alignment vertical="center"/>
    </xf>
    <xf numFmtId="176" fontId="5" fillId="0" borderId="16" xfId="0" applyNumberFormat="1" applyFont="1" applyFill="1" applyBorder="1" applyProtection="1">
      <alignment vertical="center"/>
    </xf>
    <xf numFmtId="179" fontId="15" fillId="0" borderId="11" xfId="0" applyNumberFormat="1" applyFont="1" applyBorder="1" applyAlignment="1" applyProtection="1">
      <alignment horizontal="center" vertical="center"/>
    </xf>
    <xf numFmtId="0" fontId="0" fillId="0" borderId="0" xfId="0" applyBorder="1" applyAlignment="1" applyProtection="1">
      <alignment horizontal="center" vertical="center"/>
    </xf>
    <xf numFmtId="178" fontId="5" fillId="0" borderId="16" xfId="0" applyNumberFormat="1" applyFont="1" applyFill="1" applyBorder="1" applyProtection="1">
      <alignment vertical="center"/>
    </xf>
    <xf numFmtId="177" fontId="5" fillId="0" borderId="11" xfId="0" applyNumberFormat="1" applyFont="1" applyBorder="1" applyAlignment="1" applyProtection="1">
      <alignment horizontal="right" vertical="center"/>
    </xf>
    <xf numFmtId="187" fontId="15" fillId="0" borderId="11" xfId="0" applyNumberFormat="1" applyFont="1" applyBorder="1" applyAlignment="1" applyProtection="1">
      <alignment horizontal="center" vertical="center"/>
    </xf>
    <xf numFmtId="0" fontId="5" fillId="0" borderId="0" xfId="0" applyFont="1" applyFill="1" applyBorder="1" applyAlignment="1" applyProtection="1">
      <alignment vertical="center"/>
    </xf>
    <xf numFmtId="177" fontId="15" fillId="0" borderId="11" xfId="0" applyNumberFormat="1" applyFont="1" applyBorder="1" applyAlignment="1" applyProtection="1">
      <alignment horizontal="center" vertical="center"/>
    </xf>
    <xf numFmtId="0" fontId="7" fillId="0" borderId="0" xfId="0" applyFont="1" applyBorder="1" applyAlignment="1" applyProtection="1"/>
    <xf numFmtId="177" fontId="5" fillId="0" borderId="0" xfId="0" applyNumberFormat="1" applyFont="1" applyBorder="1" applyProtection="1">
      <alignment vertical="center"/>
    </xf>
    <xf numFmtId="0" fontId="11" fillId="0" borderId="0" xfId="0" applyFont="1" applyBorder="1" applyProtection="1">
      <alignment vertical="center"/>
    </xf>
    <xf numFmtId="177" fontId="5" fillId="0" borderId="11" xfId="0" applyNumberFormat="1" applyFont="1" applyBorder="1" applyAlignment="1" applyProtection="1">
      <alignment horizontal="center" vertical="center"/>
    </xf>
    <xf numFmtId="177" fontId="15" fillId="0" borderId="0" xfId="0" applyNumberFormat="1" applyFont="1" applyBorder="1" applyAlignment="1" applyProtection="1">
      <alignment horizontal="center" vertical="center"/>
    </xf>
    <xf numFmtId="176" fontId="5" fillId="0" borderId="0" xfId="0" applyNumberFormat="1" applyFont="1" applyFill="1" applyBorder="1" applyAlignment="1" applyProtection="1">
      <alignment vertical="center"/>
    </xf>
    <xf numFmtId="179" fontId="5" fillId="0" borderId="16" xfId="0" applyNumberFormat="1" applyFont="1" applyBorder="1" applyAlignment="1" applyProtection="1">
      <alignment vertical="center"/>
    </xf>
    <xf numFmtId="178" fontId="15" fillId="0" borderId="37" xfId="0" applyNumberFormat="1" applyFont="1" applyBorder="1" applyAlignment="1" applyProtection="1">
      <alignment horizontal="center" vertical="center"/>
    </xf>
    <xf numFmtId="179" fontId="5" fillId="0" borderId="0" xfId="0" applyNumberFormat="1" applyFont="1" applyBorder="1" applyProtection="1">
      <alignment vertical="center"/>
      <protection locked="0"/>
    </xf>
    <xf numFmtId="178" fontId="5" fillId="0" borderId="0" xfId="0" applyNumberFormat="1" applyFont="1" applyBorder="1" applyAlignment="1" applyProtection="1">
      <alignment horizontal="right" vertical="center"/>
      <protection locked="0"/>
    </xf>
    <xf numFmtId="179" fontId="5" fillId="0" borderId="0" xfId="0" applyNumberFormat="1" applyFont="1" applyBorder="1" applyAlignment="1" applyProtection="1">
      <alignment vertical="center"/>
      <protection locked="0"/>
    </xf>
    <xf numFmtId="179" fontId="5" fillId="0" borderId="0" xfId="0" applyNumberFormat="1" applyFont="1" applyFill="1" applyBorder="1" applyProtection="1">
      <alignment vertical="center"/>
      <protection locked="0"/>
    </xf>
    <xf numFmtId="0" fontId="15"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5" fillId="0" borderId="0" xfId="0" applyFont="1" applyBorder="1" applyAlignment="1" applyProtection="1">
      <alignment horizontal="center" vertical="center" shrinkToFit="1"/>
    </xf>
    <xf numFmtId="0" fontId="4" fillId="0" borderId="2" xfId="0" applyFont="1" applyBorder="1" applyAlignment="1" applyProtection="1">
      <alignment horizontal="center" vertical="center"/>
    </xf>
    <xf numFmtId="0" fontId="55" fillId="0" borderId="0" xfId="0" applyFont="1" applyBorder="1" applyProtection="1">
      <alignment vertical="center"/>
    </xf>
    <xf numFmtId="0" fontId="33" fillId="0" borderId="0" xfId="0" applyFont="1" applyBorder="1" applyProtection="1">
      <alignment vertical="center"/>
    </xf>
    <xf numFmtId="178" fontId="5" fillId="0" borderId="16" xfId="0" applyNumberFormat="1" applyFont="1" applyBorder="1" applyProtection="1">
      <alignment vertical="center"/>
    </xf>
    <xf numFmtId="178" fontId="15" fillId="0" borderId="11" xfId="0" applyNumberFormat="1" applyFont="1" applyFill="1" applyBorder="1" applyAlignment="1" applyProtection="1">
      <alignment horizontal="center" vertical="center"/>
    </xf>
    <xf numFmtId="176" fontId="15" fillId="0" borderId="0" xfId="0" applyNumberFormat="1" applyFont="1" applyFill="1" applyBorder="1" applyAlignment="1" applyProtection="1">
      <alignment horizontal="center" vertical="center"/>
    </xf>
    <xf numFmtId="0" fontId="5" fillId="0" borderId="0" xfId="0" applyFont="1" applyBorder="1" applyAlignment="1" applyProtection="1">
      <alignment horizontal="left" vertical="top"/>
    </xf>
    <xf numFmtId="176" fontId="15" fillId="0" borderId="11" xfId="0" applyNumberFormat="1" applyFont="1" applyBorder="1" applyAlignment="1" applyProtection="1">
      <alignment horizontal="center" vertical="center"/>
    </xf>
    <xf numFmtId="176" fontId="6" fillId="0" borderId="0" xfId="0" applyNumberFormat="1" applyFont="1" applyBorder="1" applyAlignment="1" applyProtection="1">
      <alignment horizontal="center" vertical="center"/>
    </xf>
    <xf numFmtId="0" fontId="33" fillId="0" borderId="0" xfId="0" applyFont="1" applyBorder="1" applyAlignment="1" applyProtection="1">
      <alignment horizontal="right" vertical="center" wrapText="1"/>
    </xf>
    <xf numFmtId="180" fontId="33" fillId="0" borderId="0" xfId="0" applyNumberFormat="1" applyFont="1" applyFill="1" applyBorder="1" applyAlignment="1" applyProtection="1">
      <alignment vertical="center" wrapText="1"/>
    </xf>
    <xf numFmtId="0" fontId="52" fillId="0" borderId="0" xfId="0" applyFont="1" applyBorder="1" applyAlignment="1" applyProtection="1">
      <alignment horizontal="left" vertical="center" wrapText="1"/>
    </xf>
    <xf numFmtId="176" fontId="5" fillId="0" borderId="11" xfId="0" applyNumberFormat="1" applyFont="1" applyBorder="1" applyAlignment="1" applyProtection="1">
      <alignment horizontal="right" vertical="center"/>
    </xf>
    <xf numFmtId="0" fontId="52" fillId="0" borderId="0" xfId="0" applyFont="1" applyBorder="1" applyAlignment="1" applyProtection="1">
      <alignment horizontal="left" vertical="center"/>
    </xf>
    <xf numFmtId="0" fontId="33" fillId="0" borderId="0" xfId="0" applyFont="1" applyBorder="1" applyAlignment="1" applyProtection="1">
      <alignment horizontal="left" vertical="center"/>
    </xf>
    <xf numFmtId="0" fontId="25" fillId="0" borderId="2" xfId="0" applyFont="1" applyBorder="1" applyProtection="1">
      <alignment vertical="center"/>
    </xf>
    <xf numFmtId="176" fontId="5" fillId="0" borderId="16" xfId="0" applyNumberFormat="1" applyFont="1" applyFill="1" applyBorder="1" applyAlignment="1" applyProtection="1">
      <alignment vertical="center"/>
    </xf>
    <xf numFmtId="0" fontId="33" fillId="0" borderId="0" xfId="0" applyFont="1" applyBorder="1" applyAlignment="1" applyProtection="1">
      <alignment horizontal="right" vertical="center"/>
    </xf>
    <xf numFmtId="184" fontId="5" fillId="0" borderId="12" xfId="1" applyNumberFormat="1" applyFont="1" applyBorder="1" applyAlignment="1" applyProtection="1">
      <alignment horizontal="right" vertical="center"/>
    </xf>
    <xf numFmtId="0" fontId="0" fillId="0" borderId="4" xfId="0" applyBorder="1" applyProtection="1">
      <alignment vertical="center"/>
    </xf>
    <xf numFmtId="0" fontId="6"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2" xfId="0" applyFont="1" applyBorder="1" applyAlignment="1" applyProtection="1">
      <alignment horizontal="center" vertical="center"/>
    </xf>
    <xf numFmtId="0" fontId="5" fillId="0" borderId="10" xfId="0" applyFont="1" applyFill="1" applyBorder="1" applyProtection="1">
      <alignment vertical="center"/>
    </xf>
    <xf numFmtId="0" fontId="5" fillId="0" borderId="0" xfId="0" applyFont="1" applyFill="1" applyBorder="1" applyProtection="1">
      <alignment vertical="center"/>
    </xf>
    <xf numFmtId="0" fontId="7" fillId="0" borderId="0" xfId="0" applyFont="1" applyFill="1" applyBorder="1" applyProtection="1">
      <alignment vertical="center"/>
    </xf>
    <xf numFmtId="0" fontId="56" fillId="0" borderId="10" xfId="0" applyFont="1" applyFill="1" applyBorder="1" applyProtection="1">
      <alignment vertical="center"/>
    </xf>
    <xf numFmtId="0" fontId="56" fillId="0" borderId="0" xfId="0" applyFont="1" applyFill="1" applyBorder="1" applyProtection="1">
      <alignment vertical="center"/>
    </xf>
    <xf numFmtId="0" fontId="52" fillId="0" borderId="0" xfId="0" applyFont="1" applyBorder="1" applyProtection="1">
      <alignment vertical="center"/>
    </xf>
    <xf numFmtId="0" fontId="10" fillId="0" borderId="0" xfId="0" applyFont="1" applyBorder="1" applyAlignment="1" applyProtection="1">
      <alignment horizontal="left" vertical="center" shrinkToFit="1"/>
    </xf>
    <xf numFmtId="176" fontId="0" fillId="0" borderId="0" xfId="0" applyNumberFormat="1" applyBorder="1" applyProtection="1">
      <alignment vertical="center"/>
    </xf>
    <xf numFmtId="179" fontId="4" fillId="0" borderId="11" xfId="0" applyNumberFormat="1" applyFont="1" applyBorder="1" applyAlignment="1" applyProtection="1">
      <alignment horizontal="center" vertical="center"/>
    </xf>
    <xf numFmtId="176" fontId="4" fillId="0" borderId="0" xfId="0" applyNumberFormat="1" applyFont="1" applyBorder="1" applyAlignment="1" applyProtection="1">
      <alignment horizontal="center" vertical="center"/>
    </xf>
    <xf numFmtId="0" fontId="5" fillId="0" borderId="0" xfId="0" applyFont="1" applyFill="1" applyBorder="1" applyAlignment="1" applyProtection="1">
      <alignment vertical="center" shrinkToFit="1"/>
    </xf>
    <xf numFmtId="0" fontId="33" fillId="0" borderId="0" xfId="0" applyFont="1" applyFill="1" applyBorder="1" applyAlignment="1" applyProtection="1">
      <alignment horizontal="right" vertical="center" wrapText="1"/>
    </xf>
    <xf numFmtId="179" fontId="45" fillId="0" borderId="11"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xf>
    <xf numFmtId="0" fontId="39" fillId="0" borderId="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176" fontId="5" fillId="0" borderId="0" xfId="0" applyNumberFormat="1" applyFont="1" applyFill="1" applyBorder="1" applyAlignment="1" applyProtection="1">
      <alignment horizontal="center" vertical="center"/>
    </xf>
    <xf numFmtId="0" fontId="39" fillId="0" borderId="0" xfId="0" applyFont="1" applyFill="1" applyBorder="1" applyAlignment="1" applyProtection="1">
      <alignment horizontal="left" vertical="center"/>
    </xf>
    <xf numFmtId="0" fontId="0" fillId="0" borderId="10" xfId="0" applyFill="1" applyBorder="1" applyProtection="1">
      <alignment vertical="center"/>
    </xf>
    <xf numFmtId="0" fontId="0" fillId="0" borderId="0" xfId="0" applyFill="1" applyBorder="1" applyProtection="1">
      <alignment vertical="center"/>
    </xf>
    <xf numFmtId="0" fontId="33" fillId="0" borderId="0" xfId="0" applyFont="1" applyFill="1" applyBorder="1" applyProtection="1">
      <alignment vertical="center"/>
    </xf>
    <xf numFmtId="0" fontId="33" fillId="0" borderId="0" xfId="0" applyFont="1" applyFill="1" applyBorder="1" applyAlignment="1" applyProtection="1">
      <alignment horizontal="right" vertical="center"/>
    </xf>
    <xf numFmtId="176" fontId="31" fillId="0" borderId="0" xfId="0" applyNumberFormat="1" applyFont="1" applyFill="1" applyBorder="1" applyProtection="1">
      <alignment vertical="center"/>
    </xf>
    <xf numFmtId="0" fontId="39" fillId="0" borderId="0" xfId="0" applyFont="1" applyFill="1" applyBorder="1" applyProtection="1">
      <alignment vertical="center"/>
    </xf>
    <xf numFmtId="0" fontId="31" fillId="0" borderId="0" xfId="0" applyFont="1" applyFill="1" applyBorder="1" applyProtection="1">
      <alignment vertical="center"/>
    </xf>
    <xf numFmtId="176" fontId="0" fillId="0" borderId="0" xfId="0" applyNumberFormat="1" applyFill="1" applyBorder="1" applyProtection="1">
      <alignment vertical="center"/>
    </xf>
    <xf numFmtId="178" fontId="33" fillId="0" borderId="16" xfId="0" applyNumberFormat="1" applyFont="1" applyBorder="1" applyProtection="1">
      <alignment vertical="center"/>
    </xf>
    <xf numFmtId="176" fontId="33" fillId="0" borderId="16" xfId="0" applyNumberFormat="1" applyFont="1" applyBorder="1" applyProtection="1">
      <alignment vertical="center"/>
    </xf>
    <xf numFmtId="0" fontId="0" fillId="0" borderId="0" xfId="0" applyFont="1" applyBorder="1" applyProtection="1">
      <alignment vertical="center"/>
    </xf>
    <xf numFmtId="0" fontId="5" fillId="0" borderId="10" xfId="0" applyFont="1" applyBorder="1" applyAlignment="1" applyProtection="1">
      <alignment horizontal="left" vertical="center"/>
    </xf>
    <xf numFmtId="193" fontId="5" fillId="0" borderId="0" xfId="1" applyNumberFormat="1" applyFont="1" applyBorder="1" applyAlignment="1" applyProtection="1">
      <alignment horizontal="center" vertical="center"/>
    </xf>
    <xf numFmtId="191" fontId="5" fillId="0" borderId="0" xfId="1" applyNumberFormat="1" applyFont="1" applyBorder="1" applyAlignment="1" applyProtection="1">
      <alignment horizontal="left" vertical="center"/>
    </xf>
    <xf numFmtId="38" fontId="5" fillId="0" borderId="0" xfId="2" applyFont="1" applyBorder="1" applyAlignment="1" applyProtection="1">
      <alignment horizontal="right" vertical="center" wrapText="1"/>
    </xf>
    <xf numFmtId="190" fontId="5" fillId="0" borderId="0" xfId="1" applyNumberFormat="1" applyFont="1" applyBorder="1" applyAlignment="1" applyProtection="1">
      <alignment horizontal="right" vertical="center"/>
    </xf>
    <xf numFmtId="38" fontId="5" fillId="0" borderId="0" xfId="2" applyFont="1" applyBorder="1" applyAlignment="1" applyProtection="1">
      <alignment vertical="center" wrapText="1"/>
    </xf>
    <xf numFmtId="0" fontId="38" fillId="0" borderId="2" xfId="0" applyFont="1" applyBorder="1" applyAlignment="1" applyProtection="1">
      <alignment vertical="center" shrinkToFit="1"/>
    </xf>
    <xf numFmtId="188" fontId="15" fillId="0" borderId="0" xfId="1" applyNumberFormat="1" applyFont="1" applyBorder="1" applyAlignment="1" applyProtection="1">
      <alignment horizontal="center" vertical="center"/>
    </xf>
    <xf numFmtId="38" fontId="25" fillId="0" borderId="10" xfId="2" applyFont="1" applyBorder="1" applyAlignment="1" applyProtection="1">
      <alignment vertical="center" shrinkToFit="1"/>
    </xf>
    <xf numFmtId="192" fontId="10" fillId="4" borderId="38" xfId="0" applyNumberFormat="1" applyFont="1" applyFill="1" applyBorder="1" applyAlignment="1" applyProtection="1">
      <alignment horizontal="right" vertical="top" wrapText="1"/>
    </xf>
    <xf numFmtId="189" fontId="10" fillId="4" borderId="39" xfId="0" applyNumberFormat="1" applyFont="1" applyFill="1" applyBorder="1" applyAlignment="1" applyProtection="1">
      <alignment horizontal="left" vertical="top" wrapText="1"/>
    </xf>
    <xf numFmtId="188" fontId="5" fillId="0" borderId="11" xfId="1" applyNumberFormat="1" applyFont="1" applyBorder="1" applyAlignment="1" applyProtection="1">
      <alignment horizontal="center" vertical="center"/>
    </xf>
    <xf numFmtId="177" fontId="33" fillId="0" borderId="40" xfId="0" applyNumberFormat="1" applyFont="1" applyFill="1" applyBorder="1" applyAlignment="1" applyProtection="1">
      <alignment vertical="center" wrapText="1"/>
    </xf>
    <xf numFmtId="0" fontId="33" fillId="0" borderId="41" xfId="0" applyNumberFormat="1" applyFont="1" applyFill="1" applyBorder="1" applyAlignment="1" applyProtection="1">
      <alignment vertical="center" wrapText="1"/>
    </xf>
    <xf numFmtId="0" fontId="24" fillId="0" borderId="0" xfId="0" applyFont="1" applyBorder="1" applyAlignment="1" applyProtection="1">
      <alignment vertical="center"/>
    </xf>
    <xf numFmtId="0" fontId="24" fillId="0" borderId="0" xfId="0" applyFont="1" applyBorder="1" applyAlignment="1" applyProtection="1">
      <alignment horizontal="right" vertical="center"/>
    </xf>
    <xf numFmtId="0" fontId="39" fillId="0" borderId="0" xfId="0" applyFont="1" applyBorder="1" applyAlignment="1" applyProtection="1">
      <alignment horizontal="left" vertical="center" shrinkToFit="1"/>
    </xf>
    <xf numFmtId="180" fontId="39" fillId="0" borderId="0" xfId="0" applyNumberFormat="1" applyFont="1" applyFill="1" applyBorder="1" applyAlignment="1" applyProtection="1">
      <alignment vertical="center" wrapText="1"/>
    </xf>
    <xf numFmtId="0" fontId="39" fillId="0" borderId="0" xfId="0" applyFont="1" applyBorder="1" applyAlignment="1" applyProtection="1">
      <alignment horizontal="left" vertical="center"/>
    </xf>
    <xf numFmtId="178" fontId="33" fillId="0" borderId="40" xfId="0" applyNumberFormat="1" applyFont="1" applyFill="1" applyBorder="1" applyAlignment="1" applyProtection="1">
      <alignment vertical="center" wrapText="1"/>
    </xf>
    <xf numFmtId="178" fontId="15" fillId="0" borderId="0" xfId="0" applyNumberFormat="1" applyFont="1" applyFill="1" applyBorder="1" applyAlignment="1" applyProtection="1">
      <alignment horizontal="center" vertical="center"/>
    </xf>
    <xf numFmtId="38" fontId="25" fillId="0" borderId="0" xfId="2" applyFont="1" applyBorder="1" applyAlignment="1" applyProtection="1">
      <alignment vertical="center" shrinkToFit="1"/>
    </xf>
    <xf numFmtId="188" fontId="5" fillId="0" borderId="0" xfId="1" applyNumberFormat="1" applyFont="1" applyBorder="1" applyAlignment="1" applyProtection="1">
      <alignment horizontal="center" vertical="center"/>
    </xf>
    <xf numFmtId="0" fontId="5" fillId="0" borderId="29" xfId="0" applyFont="1" applyBorder="1" applyAlignment="1" applyProtection="1">
      <alignment vertical="center" shrinkToFit="1"/>
    </xf>
    <xf numFmtId="0" fontId="15" fillId="3" borderId="42" xfId="0" applyFont="1" applyFill="1" applyBorder="1" applyAlignment="1" applyProtection="1">
      <alignment horizontal="center" vertical="center"/>
      <protection locked="0"/>
    </xf>
    <xf numFmtId="178" fontId="15" fillId="3" borderId="18" xfId="0" applyNumberFormat="1" applyFont="1" applyFill="1" applyBorder="1" applyAlignment="1" applyProtection="1">
      <alignment horizontal="center" vertical="center" shrinkToFit="1"/>
      <protection locked="0"/>
    </xf>
    <xf numFmtId="0" fontId="5" fillId="4" borderId="17" xfId="0" applyFont="1" applyFill="1" applyBorder="1" applyAlignment="1" applyProtection="1">
      <alignment horizontal="center" vertical="center"/>
    </xf>
    <xf numFmtId="0" fontId="0" fillId="0" borderId="0" xfId="0" applyFill="1" applyProtection="1">
      <alignment vertical="center"/>
    </xf>
    <xf numFmtId="0" fontId="5" fillId="0" borderId="0" xfId="0" applyFont="1" applyFill="1" applyBorder="1" applyAlignment="1" applyProtection="1">
      <alignment horizontal="center" vertical="center"/>
    </xf>
    <xf numFmtId="0" fontId="5" fillId="3" borderId="43" xfId="0" applyFont="1" applyFill="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xf>
    <xf numFmtId="178" fontId="5" fillId="0" borderId="11" xfId="0" applyNumberFormat="1" applyFont="1" applyBorder="1" applyProtection="1">
      <alignment vertical="center"/>
    </xf>
    <xf numFmtId="0" fontId="5" fillId="0" borderId="44" xfId="0" applyFont="1" applyBorder="1" applyAlignment="1" applyProtection="1">
      <alignment horizontal="center" vertical="center"/>
    </xf>
    <xf numFmtId="0" fontId="5" fillId="0" borderId="44" xfId="0" applyFont="1" applyBorder="1" applyAlignment="1" applyProtection="1">
      <alignment horizontal="center" vertical="center" shrinkToFit="1"/>
    </xf>
    <xf numFmtId="178" fontId="5" fillId="3" borderId="44" xfId="0" applyNumberFormat="1" applyFont="1" applyFill="1" applyBorder="1" applyAlignment="1" applyProtection="1">
      <alignment horizontal="center" vertical="center"/>
      <protection locked="0"/>
    </xf>
    <xf numFmtId="179" fontId="5" fillId="3" borderId="45"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vertical="center" wrapText="1"/>
    </xf>
    <xf numFmtId="31" fontId="5" fillId="6" borderId="9" xfId="0" applyNumberFormat="1" applyFont="1" applyFill="1" applyBorder="1" applyAlignment="1" applyProtection="1">
      <alignment horizontal="center" vertical="center"/>
      <protection locked="0"/>
    </xf>
    <xf numFmtId="0" fontId="5" fillId="6" borderId="30" xfId="0" applyFont="1" applyFill="1" applyBorder="1" applyAlignment="1" applyProtection="1">
      <alignment horizontal="center" vertical="center"/>
      <protection locked="0"/>
    </xf>
    <xf numFmtId="0" fontId="5" fillId="6" borderId="31" xfId="0" applyFont="1" applyFill="1" applyBorder="1" applyAlignment="1" applyProtection="1">
      <alignment horizontal="center" vertical="center"/>
      <protection locked="0"/>
    </xf>
    <xf numFmtId="178" fontId="6" fillId="2" borderId="16" xfId="0" applyNumberFormat="1" applyFont="1" applyFill="1" applyBorder="1" applyProtection="1">
      <alignment vertical="center"/>
      <protection locked="0"/>
    </xf>
    <xf numFmtId="0" fontId="5" fillId="0" borderId="2" xfId="0" applyFont="1" applyBorder="1" applyAlignment="1" applyProtection="1">
      <alignment vertical="center" wrapText="1"/>
    </xf>
    <xf numFmtId="177" fontId="5" fillId="0" borderId="0" xfId="0" applyNumberFormat="1" applyFont="1" applyFill="1" applyBorder="1" applyProtection="1">
      <alignment vertical="center"/>
    </xf>
    <xf numFmtId="178" fontId="5" fillId="0" borderId="0" xfId="0" applyNumberFormat="1" applyFont="1" applyBorder="1" applyProtection="1">
      <alignment vertical="center"/>
    </xf>
    <xf numFmtId="184" fontId="5" fillId="0" borderId="0" xfId="1" applyNumberFormat="1" applyFont="1" applyFill="1" applyBorder="1" applyAlignment="1" applyProtection="1">
      <alignment horizontal="right" vertical="center"/>
    </xf>
    <xf numFmtId="0" fontId="18" fillId="0" borderId="0" xfId="0" applyFont="1" applyFill="1" applyBorder="1" applyAlignment="1" applyProtection="1">
      <alignment horizontal="right" vertical="center"/>
    </xf>
    <xf numFmtId="177" fontId="15"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25" fillId="0" borderId="0" xfId="0" applyFont="1" applyFill="1" applyBorder="1" applyAlignment="1" applyProtection="1">
      <alignment vertical="center"/>
    </xf>
    <xf numFmtId="0" fontId="25" fillId="0" borderId="0" xfId="0" applyFont="1" applyFill="1" applyBorder="1" applyAlignment="1" applyProtection="1">
      <alignment horizontal="center" vertical="center"/>
    </xf>
    <xf numFmtId="0" fontId="18" fillId="0" borderId="0" xfId="0" applyFont="1" applyFill="1" applyBorder="1" applyAlignment="1" applyProtection="1">
      <alignment horizontal="right" vertical="top"/>
    </xf>
    <xf numFmtId="179" fontId="5" fillId="0" borderId="0" xfId="0" applyNumberFormat="1" applyFont="1" applyFill="1" applyBorder="1" applyAlignment="1" applyProtection="1">
      <alignment vertical="center"/>
    </xf>
    <xf numFmtId="0" fontId="25" fillId="0" borderId="0" xfId="0" applyFont="1" applyFill="1" applyBorder="1" applyAlignment="1" applyProtection="1">
      <alignment horizontal="left" vertical="center" shrinkToFit="1"/>
    </xf>
    <xf numFmtId="178" fontId="15" fillId="0" borderId="0" xfId="0" applyNumberFormat="1" applyFont="1" applyBorder="1" applyAlignment="1" applyProtection="1">
      <alignment horizontal="center" vertical="center"/>
    </xf>
    <xf numFmtId="0" fontId="5" fillId="0" borderId="4" xfId="0" applyFont="1" applyBorder="1" applyAlignment="1" applyProtection="1">
      <alignment horizontal="right" vertical="center"/>
    </xf>
    <xf numFmtId="176" fontId="5" fillId="0" borderId="4" xfId="0" applyNumberFormat="1" applyFont="1" applyFill="1" applyBorder="1" applyAlignment="1" applyProtection="1">
      <alignment vertical="center"/>
    </xf>
    <xf numFmtId="0" fontId="25" fillId="0" borderId="4" xfId="0" applyFont="1" applyBorder="1" applyProtection="1">
      <alignment vertical="center"/>
    </xf>
    <xf numFmtId="0" fontId="10" fillId="0" borderId="4" xfId="0" applyFont="1" applyBorder="1" applyAlignment="1" applyProtection="1">
      <alignment horizontal="center" vertical="center" shrinkToFit="1"/>
    </xf>
    <xf numFmtId="0" fontId="10" fillId="0" borderId="5" xfId="0" applyFont="1" applyBorder="1" applyAlignment="1" applyProtection="1">
      <alignment horizontal="center" vertical="center" shrinkToFit="1"/>
    </xf>
    <xf numFmtId="0" fontId="18" fillId="0" borderId="0" xfId="0" applyFont="1" applyBorder="1" applyAlignment="1" applyProtection="1">
      <alignment vertical="center"/>
    </xf>
    <xf numFmtId="0" fontId="60" fillId="0" borderId="0" xfId="0" applyFont="1" applyBorder="1" applyProtection="1">
      <alignment vertical="center"/>
    </xf>
    <xf numFmtId="0" fontId="18" fillId="0" borderId="0" xfId="0" applyFont="1" applyBorder="1" applyAlignment="1" applyProtection="1">
      <alignment horizontal="center" vertical="center"/>
    </xf>
    <xf numFmtId="0" fontId="18" fillId="0" borderId="0" xfId="0" applyFont="1" applyBorder="1" applyAlignment="1" applyProtection="1">
      <alignment horizontal="center" vertical="center" wrapText="1"/>
    </xf>
    <xf numFmtId="0" fontId="61" fillId="0" borderId="0" xfId="0" applyFont="1" applyBorder="1" applyProtection="1">
      <alignment vertical="center"/>
    </xf>
    <xf numFmtId="0" fontId="18" fillId="0" borderId="0" xfId="0" applyFont="1" applyBorder="1" applyAlignment="1" applyProtection="1">
      <alignment vertical="top"/>
    </xf>
    <xf numFmtId="178" fontId="5" fillId="0" borderId="16" xfId="0" applyNumberFormat="1" applyFont="1" applyFill="1" applyBorder="1" applyAlignment="1" applyProtection="1">
      <alignment horizontal="right" vertical="center"/>
    </xf>
    <xf numFmtId="0" fontId="5" fillId="0" borderId="33" xfId="0" applyFont="1" applyBorder="1" applyAlignment="1" applyProtection="1">
      <alignment horizontal="center" vertical="center" wrapText="1"/>
    </xf>
    <xf numFmtId="176" fontId="5" fillId="0" borderId="27" xfId="0" applyNumberFormat="1" applyFont="1" applyFill="1" applyBorder="1" applyAlignment="1" applyProtection="1">
      <alignment vertical="center"/>
    </xf>
    <xf numFmtId="0" fontId="15" fillId="3" borderId="43" xfId="0" applyFont="1" applyFill="1" applyBorder="1" applyAlignment="1" applyProtection="1">
      <alignment horizontal="center" vertical="center"/>
      <protection locked="0"/>
    </xf>
    <xf numFmtId="0" fontId="5" fillId="0" borderId="53" xfId="0" applyFont="1" applyBorder="1" applyAlignment="1" applyProtection="1">
      <alignment horizontal="center" vertical="center" shrinkToFit="1"/>
    </xf>
    <xf numFmtId="0" fontId="5" fillId="0" borderId="0" xfId="0" applyFont="1" applyBorder="1" applyAlignment="1" applyProtection="1">
      <alignment horizontal="left" vertical="center" wrapText="1"/>
    </xf>
    <xf numFmtId="0" fontId="0" fillId="0" borderId="0" xfId="0" applyBorder="1" applyAlignment="1" applyProtection="1">
      <alignment vertical="center"/>
    </xf>
    <xf numFmtId="38" fontId="5" fillId="0" borderId="0" xfId="2" applyFont="1" applyBorder="1" applyAlignment="1" applyProtection="1">
      <alignment horizontal="right" vertical="center" shrinkToFit="1"/>
    </xf>
    <xf numFmtId="0" fontId="5" fillId="0" borderId="53" xfId="0" applyFont="1" applyBorder="1" applyAlignment="1" applyProtection="1">
      <alignment horizontal="center" vertical="center"/>
    </xf>
    <xf numFmtId="0" fontId="5" fillId="0" borderId="0" xfId="0" applyFont="1" applyBorder="1" applyAlignment="1" applyProtection="1">
      <alignment horizontal="left" vertical="top" wrapText="1"/>
    </xf>
    <xf numFmtId="0" fontId="5" fillId="0" borderId="4" xfId="0" applyFont="1" applyBorder="1" applyAlignment="1" applyProtection="1">
      <alignment horizontal="center" vertical="center"/>
    </xf>
    <xf numFmtId="0" fontId="5" fillId="0" borderId="13" xfId="0" applyFont="1" applyBorder="1" applyAlignment="1" applyProtection="1">
      <alignment horizontal="center" vertical="center"/>
    </xf>
    <xf numFmtId="0" fontId="25" fillId="0" borderId="0"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2" xfId="0" applyFont="1" applyBorder="1" applyAlignment="1" applyProtection="1">
      <alignment horizontal="center" vertical="center" shrinkToFit="1"/>
    </xf>
    <xf numFmtId="0" fontId="5" fillId="0" borderId="2" xfId="0" applyFont="1" applyBorder="1" applyAlignment="1" applyProtection="1">
      <alignment horizontal="left" vertical="center" wrapText="1"/>
    </xf>
    <xf numFmtId="0" fontId="0" fillId="4" borderId="70" xfId="0" applyFill="1" applyBorder="1" applyAlignment="1" applyProtection="1">
      <alignment horizontal="center" vertical="center" wrapText="1"/>
      <protection locked="0"/>
    </xf>
    <xf numFmtId="0" fontId="0" fillId="4" borderId="31" xfId="0" applyFill="1" applyBorder="1" applyAlignment="1" applyProtection="1">
      <alignment horizontal="center" vertical="center" wrapText="1"/>
      <protection locked="0"/>
    </xf>
    <xf numFmtId="0" fontId="0" fillId="4" borderId="69" xfId="0" applyFill="1" applyBorder="1" applyAlignment="1" applyProtection="1">
      <alignment horizontal="center" vertical="center" wrapText="1"/>
      <protection locked="0"/>
    </xf>
    <xf numFmtId="0" fontId="5" fillId="0" borderId="24" xfId="0" applyFont="1" applyBorder="1" applyAlignment="1" applyProtection="1">
      <alignment horizontal="center" vertical="center" shrinkToFit="1"/>
    </xf>
    <xf numFmtId="0" fontId="5" fillId="0" borderId="52" xfId="0" applyFont="1" applyBorder="1" applyAlignment="1" applyProtection="1">
      <alignment horizontal="center" vertical="center" shrinkToFit="1"/>
    </xf>
    <xf numFmtId="0" fontId="27" fillId="0" borderId="24" xfId="0" applyFont="1" applyBorder="1" applyAlignment="1" applyProtection="1">
      <alignment horizontal="center" vertical="center"/>
    </xf>
    <xf numFmtId="0" fontId="23" fillId="0" borderId="52" xfId="0" applyFont="1" applyBorder="1" applyAlignment="1" applyProtection="1">
      <alignment horizontal="center" vertical="center"/>
    </xf>
    <xf numFmtId="176" fontId="7" fillId="0" borderId="24" xfId="0" applyNumberFormat="1" applyFont="1" applyBorder="1" applyAlignment="1" applyProtection="1">
      <alignment horizontal="center" vertical="center"/>
    </xf>
    <xf numFmtId="176" fontId="7" fillId="0" borderId="52" xfId="0" applyNumberFormat="1" applyFont="1" applyBorder="1" applyAlignment="1" applyProtection="1">
      <alignment horizontal="center" vertical="center"/>
    </xf>
    <xf numFmtId="0" fontId="10" fillId="4" borderId="38" xfId="0" applyFont="1" applyFill="1" applyBorder="1" applyAlignment="1" applyProtection="1">
      <alignment horizontal="center" vertical="center" wrapText="1"/>
    </xf>
    <xf numFmtId="0" fontId="10" fillId="4" borderId="39" xfId="0" applyFont="1" applyFill="1" applyBorder="1" applyAlignment="1" applyProtection="1">
      <alignment horizontal="center" vertical="center" wrapText="1"/>
    </xf>
    <xf numFmtId="0" fontId="38" fillId="4" borderId="1" xfId="0" applyFont="1" applyFill="1" applyBorder="1" applyAlignment="1" applyProtection="1">
      <alignment horizontal="center" vertical="top" shrinkToFit="1"/>
    </xf>
    <xf numFmtId="0" fontId="38" fillId="4" borderId="2" xfId="0" applyFont="1" applyFill="1" applyBorder="1" applyAlignment="1" applyProtection="1">
      <alignment horizontal="center" vertical="top" shrinkToFit="1"/>
    </xf>
    <xf numFmtId="0" fontId="38" fillId="4" borderId="1" xfId="0" applyFont="1" applyFill="1" applyBorder="1" applyAlignment="1" applyProtection="1">
      <alignment horizontal="center" vertical="center" shrinkToFit="1"/>
    </xf>
    <xf numFmtId="0" fontId="38" fillId="4" borderId="2" xfId="0" applyFont="1" applyFill="1" applyBorder="1" applyAlignment="1" applyProtection="1">
      <alignment horizontal="center" vertical="center" shrinkToFit="1"/>
    </xf>
    <xf numFmtId="0" fontId="38" fillId="4" borderId="3" xfId="0" applyFont="1" applyFill="1" applyBorder="1" applyAlignment="1" applyProtection="1">
      <alignment horizontal="center" vertical="center" shrinkToFit="1"/>
    </xf>
    <xf numFmtId="0" fontId="38" fillId="4" borderId="5" xfId="0" applyFont="1" applyFill="1" applyBorder="1" applyAlignment="1" applyProtection="1">
      <alignment horizontal="center" vertical="center" shrinkToFit="1"/>
    </xf>
    <xf numFmtId="0" fontId="38" fillId="4" borderId="38" xfId="0" applyFont="1" applyFill="1" applyBorder="1" applyAlignment="1" applyProtection="1">
      <alignment horizontal="center" vertical="center" shrinkToFit="1"/>
    </xf>
    <xf numFmtId="0" fontId="38" fillId="4" borderId="39" xfId="0" applyFont="1" applyFill="1" applyBorder="1" applyAlignment="1" applyProtection="1">
      <alignment horizontal="center" vertical="center" shrinkToFit="1"/>
    </xf>
    <xf numFmtId="0" fontId="38" fillId="4" borderId="1" xfId="0" applyFont="1" applyFill="1" applyBorder="1" applyAlignment="1" applyProtection="1">
      <alignment horizontal="center" vertical="center" wrapText="1"/>
    </xf>
    <xf numFmtId="0" fontId="38" fillId="4" borderId="2" xfId="0" applyFont="1" applyFill="1" applyBorder="1" applyAlignment="1" applyProtection="1">
      <alignment horizontal="center" vertical="center" wrapText="1"/>
    </xf>
    <xf numFmtId="0" fontId="53" fillId="0" borderId="46" xfId="0" applyFont="1" applyBorder="1" applyAlignment="1" applyProtection="1">
      <alignment horizontal="center" vertical="center" wrapText="1"/>
    </xf>
    <xf numFmtId="0" fontId="53" fillId="0" borderId="47" xfId="0" applyFont="1" applyBorder="1" applyAlignment="1" applyProtection="1">
      <alignment horizontal="center" vertical="center" wrapText="1"/>
    </xf>
    <xf numFmtId="0" fontId="53" fillId="0" borderId="38" xfId="0" applyFont="1" applyBorder="1" applyAlignment="1" applyProtection="1">
      <alignment horizontal="center" vertical="center" wrapText="1"/>
    </xf>
    <xf numFmtId="0" fontId="53" fillId="0" borderId="39" xfId="0" applyFont="1" applyBorder="1" applyAlignment="1" applyProtection="1">
      <alignment horizontal="center" vertical="center" wrapText="1"/>
    </xf>
    <xf numFmtId="0" fontId="25" fillId="0" borderId="46" xfId="0" applyFont="1" applyBorder="1" applyAlignment="1" applyProtection="1">
      <alignment horizontal="center" vertical="center" wrapText="1"/>
    </xf>
    <xf numFmtId="0" fontId="25" fillId="0" borderId="47" xfId="0" applyFont="1" applyBorder="1" applyAlignment="1" applyProtection="1">
      <alignment horizontal="center" vertical="center" wrapText="1"/>
    </xf>
    <xf numFmtId="0" fontId="25" fillId="0" borderId="38" xfId="0" applyFont="1" applyBorder="1" applyAlignment="1" applyProtection="1">
      <alignment horizontal="center" vertical="center" wrapText="1"/>
    </xf>
    <xf numFmtId="0" fontId="25" fillId="0" borderId="39" xfId="0" applyFont="1" applyBorder="1" applyAlignment="1" applyProtection="1">
      <alignment horizontal="center" vertical="center" wrapText="1"/>
    </xf>
    <xf numFmtId="0" fontId="38" fillId="4" borderId="46" xfId="0" applyFont="1" applyFill="1" applyBorder="1" applyAlignment="1" applyProtection="1">
      <alignment horizontal="center" vertical="top" wrapText="1"/>
    </xf>
    <xf numFmtId="0" fontId="38" fillId="4" borderId="47" xfId="0" applyFont="1" applyFill="1" applyBorder="1" applyAlignment="1" applyProtection="1">
      <alignment horizontal="center" vertical="top" wrapText="1"/>
    </xf>
    <xf numFmtId="0" fontId="38" fillId="4" borderId="38" xfId="0" applyFont="1" applyFill="1" applyBorder="1" applyAlignment="1" applyProtection="1">
      <alignment horizontal="center" vertical="center" wrapText="1"/>
    </xf>
    <xf numFmtId="0" fontId="38" fillId="4" borderId="39" xfId="0" applyFont="1" applyFill="1" applyBorder="1" applyAlignment="1" applyProtection="1">
      <alignment horizontal="center" vertical="center" wrapText="1"/>
    </xf>
    <xf numFmtId="178" fontId="7" fillId="0" borderId="24" xfId="0" applyNumberFormat="1" applyFont="1" applyBorder="1" applyAlignment="1" applyProtection="1">
      <alignment horizontal="center" vertical="center" wrapText="1"/>
    </xf>
    <xf numFmtId="178" fontId="7" fillId="0" borderId="51" xfId="0" applyNumberFormat="1" applyFont="1" applyBorder="1" applyAlignment="1" applyProtection="1">
      <alignment horizontal="center" vertical="center" wrapText="1"/>
    </xf>
    <xf numFmtId="178" fontId="7" fillId="0" borderId="52" xfId="0" applyNumberFormat="1" applyFont="1" applyBorder="1" applyAlignment="1" applyProtection="1">
      <alignment horizontal="center" vertical="center" wrapText="1"/>
    </xf>
    <xf numFmtId="178" fontId="7" fillId="0" borderId="24" xfId="0" applyNumberFormat="1" applyFont="1" applyBorder="1" applyAlignment="1" applyProtection="1">
      <alignment horizontal="center" vertical="center"/>
    </xf>
    <xf numFmtId="178" fontId="7" fillId="0" borderId="52" xfId="0" applyNumberFormat="1" applyFont="1" applyBorder="1" applyAlignment="1" applyProtection="1">
      <alignment horizontal="center" vertical="center"/>
    </xf>
    <xf numFmtId="0" fontId="38" fillId="4" borderId="46" xfId="0" applyFont="1" applyFill="1" applyBorder="1" applyAlignment="1" applyProtection="1">
      <alignment horizontal="center" vertical="center" shrinkToFit="1"/>
    </xf>
    <xf numFmtId="0" fontId="38" fillId="4" borderId="47" xfId="0" applyFont="1" applyFill="1" applyBorder="1" applyAlignment="1" applyProtection="1">
      <alignment horizontal="center" vertical="center" shrinkToFit="1"/>
    </xf>
    <xf numFmtId="0" fontId="10" fillId="4" borderId="46" xfId="0" applyFont="1" applyFill="1" applyBorder="1" applyAlignment="1" applyProtection="1">
      <alignment horizontal="center" vertical="center" wrapText="1"/>
    </xf>
    <xf numFmtId="0" fontId="10" fillId="4" borderId="47" xfId="0" applyFont="1" applyFill="1" applyBorder="1" applyAlignment="1" applyProtection="1">
      <alignment horizontal="center" vertical="center" wrapText="1"/>
    </xf>
    <xf numFmtId="0" fontId="5" fillId="0" borderId="51" xfId="0" applyFont="1" applyBorder="1" applyAlignment="1" applyProtection="1">
      <alignment horizontal="center" vertical="center" shrinkToFit="1"/>
    </xf>
    <xf numFmtId="0" fontId="5" fillId="0" borderId="21" xfId="0" applyFont="1" applyBorder="1" applyAlignment="1" applyProtection="1">
      <alignment horizontal="center" vertical="center" shrinkToFit="1"/>
    </xf>
    <xf numFmtId="0" fontId="5" fillId="0" borderId="26"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5" fillId="0" borderId="69" xfId="0" applyFont="1" applyBorder="1" applyAlignment="1" applyProtection="1">
      <alignment horizontal="center" vertical="center" wrapText="1"/>
    </xf>
    <xf numFmtId="0" fontId="0" fillId="6" borderId="70" xfId="0" applyFont="1" applyFill="1" applyBorder="1" applyAlignment="1" applyProtection="1">
      <alignment horizontal="center" vertical="center" wrapText="1"/>
    </xf>
    <xf numFmtId="0" fontId="0" fillId="6" borderId="31" xfId="0" applyFill="1" applyBorder="1" applyAlignment="1" applyProtection="1">
      <alignment vertical="center"/>
    </xf>
    <xf numFmtId="0" fontId="0" fillId="6" borderId="69" xfId="0" applyFill="1" applyBorder="1" applyAlignment="1" applyProtection="1">
      <alignment vertical="center"/>
    </xf>
    <xf numFmtId="0" fontId="5" fillId="0" borderId="46"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49"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36" xfId="0" applyFont="1" applyBorder="1" applyAlignment="1" applyProtection="1">
      <alignment horizontal="left" vertical="center" wrapText="1"/>
    </xf>
    <xf numFmtId="0" fontId="5" fillId="0" borderId="38" xfId="0" applyFont="1" applyBorder="1" applyAlignment="1" applyProtection="1">
      <alignment horizontal="left" vertical="center" wrapText="1"/>
    </xf>
    <xf numFmtId="0" fontId="5" fillId="0" borderId="35" xfId="0" applyFont="1" applyBorder="1" applyAlignment="1" applyProtection="1">
      <alignment horizontal="left" vertical="center" wrapText="1"/>
    </xf>
    <xf numFmtId="0" fontId="5" fillId="0" borderId="50" xfId="0" applyFont="1" applyBorder="1" applyAlignment="1" applyProtection="1">
      <alignment horizontal="left" vertical="center" wrapText="1"/>
    </xf>
    <xf numFmtId="0" fontId="5" fillId="0" borderId="46" xfId="0" applyFont="1" applyBorder="1" applyAlignment="1" applyProtection="1">
      <alignment vertical="center" wrapText="1"/>
    </xf>
    <xf numFmtId="0" fontId="0" fillId="0" borderId="15" xfId="0" applyBorder="1" applyAlignment="1" applyProtection="1">
      <alignment vertical="center" wrapText="1"/>
    </xf>
    <xf numFmtId="0" fontId="0" fillId="0" borderId="49" xfId="0" applyBorder="1" applyAlignment="1" applyProtection="1">
      <alignment vertical="center" wrapText="1"/>
    </xf>
    <xf numFmtId="0" fontId="0" fillId="0" borderId="38" xfId="0" applyBorder="1" applyAlignment="1" applyProtection="1">
      <alignment vertical="center" wrapText="1"/>
    </xf>
    <xf numFmtId="0" fontId="0" fillId="0" borderId="35" xfId="0" applyBorder="1" applyAlignment="1" applyProtection="1">
      <alignment vertical="center" wrapText="1"/>
    </xf>
    <xf numFmtId="0" fontId="0" fillId="0" borderId="50" xfId="0" applyBorder="1" applyAlignment="1" applyProtection="1">
      <alignment vertical="center" wrapText="1"/>
    </xf>
    <xf numFmtId="179" fontId="7" fillId="0" borderId="24" xfId="0" applyNumberFormat="1" applyFont="1" applyBorder="1" applyAlignment="1" applyProtection="1">
      <alignment horizontal="center" vertical="center" wrapText="1"/>
    </xf>
    <xf numFmtId="179" fontId="7" fillId="0" borderId="51" xfId="0" applyNumberFormat="1" applyFont="1" applyBorder="1" applyAlignment="1" applyProtection="1">
      <alignment horizontal="center" vertical="center" wrapText="1"/>
    </xf>
    <xf numFmtId="179" fontId="7" fillId="0" borderId="21" xfId="0" applyNumberFormat="1" applyFont="1" applyBorder="1" applyAlignment="1" applyProtection="1">
      <alignment horizontal="center" vertical="center" wrapText="1"/>
    </xf>
    <xf numFmtId="177" fontId="7" fillId="0" borderId="24" xfId="0" applyNumberFormat="1" applyFont="1" applyBorder="1" applyAlignment="1" applyProtection="1">
      <alignment horizontal="center" vertical="center"/>
    </xf>
    <xf numFmtId="177" fontId="7" fillId="0" borderId="52" xfId="0" applyNumberFormat="1" applyFont="1" applyBorder="1" applyAlignment="1" applyProtection="1">
      <alignment horizontal="center" vertical="center"/>
    </xf>
    <xf numFmtId="0" fontId="0" fillId="0" borderId="24" xfId="0" applyBorder="1" applyAlignment="1" applyProtection="1">
      <alignment vertical="center" wrapText="1"/>
    </xf>
    <xf numFmtId="0" fontId="0" fillId="0" borderId="51" xfId="0" applyBorder="1" applyAlignment="1" applyProtection="1">
      <alignment vertical="center" wrapText="1"/>
    </xf>
    <xf numFmtId="0" fontId="0" fillId="0" borderId="21" xfId="0" applyBorder="1" applyAlignment="1" applyProtection="1">
      <alignment vertical="center" wrapText="1"/>
    </xf>
    <xf numFmtId="0" fontId="27" fillId="0" borderId="24" xfId="0" applyFont="1" applyBorder="1" applyAlignment="1" applyProtection="1">
      <alignment horizontal="center" vertical="center" wrapText="1"/>
    </xf>
    <xf numFmtId="0" fontId="27" fillId="0" borderId="51" xfId="0" applyFont="1" applyBorder="1" applyAlignment="1" applyProtection="1">
      <alignment horizontal="center" vertical="center" wrapText="1"/>
    </xf>
    <xf numFmtId="0" fontId="23" fillId="0" borderId="52" xfId="0" applyFont="1" applyBorder="1" applyAlignment="1" applyProtection="1">
      <alignment horizontal="center" vertical="center" wrapText="1"/>
    </xf>
    <xf numFmtId="0" fontId="0" fillId="0" borderId="52" xfId="0" applyBorder="1" applyAlignment="1" applyProtection="1">
      <alignment vertical="center" wrapText="1"/>
    </xf>
    <xf numFmtId="0" fontId="5" fillId="0" borderId="29" xfId="0" applyFont="1" applyBorder="1" applyAlignment="1" applyProtection="1">
      <alignment vertical="center" wrapText="1"/>
    </xf>
    <xf numFmtId="0" fontId="0" fillId="0" borderId="27" xfId="0" applyBorder="1" applyAlignment="1" applyProtection="1">
      <alignment vertical="center" wrapText="1"/>
    </xf>
    <xf numFmtId="0" fontId="0" fillId="0" borderId="28" xfId="0" applyBorder="1" applyAlignment="1" applyProtection="1">
      <alignment vertical="center" wrapText="1"/>
    </xf>
    <xf numFmtId="0" fontId="0" fillId="0" borderId="29" xfId="0" applyBorder="1" applyAlignment="1" applyProtection="1">
      <alignment vertical="center" wrapText="1"/>
    </xf>
    <xf numFmtId="179" fontId="7" fillId="0" borderId="52" xfId="0" applyNumberFormat="1" applyFont="1" applyBorder="1" applyAlignment="1" applyProtection="1">
      <alignment horizontal="center" vertical="center" wrapText="1"/>
    </xf>
    <xf numFmtId="0" fontId="0" fillId="0" borderId="46" xfId="0" applyFont="1" applyBorder="1" applyAlignment="1" applyProtection="1">
      <alignment vertical="center" wrapText="1"/>
    </xf>
    <xf numFmtId="0" fontId="0" fillId="0" borderId="15" xfId="0" applyBorder="1" applyAlignment="1" applyProtection="1">
      <alignment vertical="center"/>
    </xf>
    <xf numFmtId="0" fontId="0" fillId="0" borderId="49" xfId="0" applyBorder="1" applyAlignment="1" applyProtection="1">
      <alignment vertical="center"/>
    </xf>
    <xf numFmtId="0" fontId="0" fillId="0" borderId="1" xfId="0" applyBorder="1" applyAlignment="1" applyProtection="1">
      <alignment vertical="center"/>
    </xf>
    <xf numFmtId="0" fontId="0" fillId="0" borderId="0" xfId="0" applyBorder="1" applyAlignment="1" applyProtection="1">
      <alignment vertical="center"/>
    </xf>
    <xf numFmtId="0" fontId="0" fillId="0" borderId="36" xfId="0" applyBorder="1" applyAlignment="1" applyProtection="1">
      <alignment vertical="center"/>
    </xf>
    <xf numFmtId="179" fontId="7" fillId="0" borderId="24" xfId="0" applyNumberFormat="1" applyFont="1" applyBorder="1" applyAlignment="1" applyProtection="1">
      <alignment horizontal="center" vertical="center"/>
    </xf>
    <xf numFmtId="179" fontId="7" fillId="0" borderId="52" xfId="0" applyNumberFormat="1" applyFont="1" applyBorder="1" applyAlignment="1" applyProtection="1">
      <alignment horizontal="center" vertical="center"/>
    </xf>
    <xf numFmtId="0" fontId="38" fillId="4" borderId="46" xfId="0" applyFont="1" applyFill="1" applyBorder="1" applyAlignment="1" applyProtection="1">
      <alignment horizontal="center" vertical="center" wrapText="1"/>
    </xf>
    <xf numFmtId="0" fontId="38" fillId="4" borderId="47" xfId="0" applyFont="1" applyFill="1" applyBorder="1" applyAlignment="1" applyProtection="1">
      <alignment horizontal="center" vertical="center" wrapText="1"/>
    </xf>
    <xf numFmtId="31" fontId="5" fillId="0" borderId="53" xfId="0" applyNumberFormat="1" applyFont="1" applyBorder="1" applyAlignment="1" applyProtection="1">
      <alignment horizontal="center" vertical="center"/>
      <protection locked="0"/>
    </xf>
    <xf numFmtId="31" fontId="5" fillId="0" borderId="52" xfId="0" applyNumberFormat="1" applyFont="1" applyBorder="1" applyAlignment="1" applyProtection="1">
      <alignment horizontal="center" vertical="center"/>
      <protection locked="0"/>
    </xf>
    <xf numFmtId="0" fontId="0" fillId="3" borderId="38" xfId="0" applyFill="1" applyBorder="1" applyAlignment="1" applyProtection="1">
      <alignment horizontal="center" vertical="center"/>
      <protection locked="0"/>
    </xf>
    <xf numFmtId="0" fontId="0" fillId="3" borderId="35" xfId="0" applyFill="1"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0" fontId="13" fillId="5" borderId="54" xfId="0" applyFont="1" applyFill="1" applyBorder="1" applyAlignment="1" applyProtection="1">
      <alignment horizontal="center" vertical="center"/>
    </xf>
    <xf numFmtId="0" fontId="13" fillId="5" borderId="55" xfId="0" applyFont="1" applyFill="1" applyBorder="1" applyAlignment="1" applyProtection="1">
      <alignment horizontal="center" vertical="center"/>
    </xf>
    <xf numFmtId="0" fontId="13" fillId="5" borderId="56" xfId="0" applyFont="1" applyFill="1" applyBorder="1" applyAlignment="1" applyProtection="1">
      <alignment horizontal="center" vertical="center"/>
    </xf>
    <xf numFmtId="0" fontId="5" fillId="0" borderId="57" xfId="0" applyFont="1" applyBorder="1" applyAlignment="1" applyProtection="1">
      <alignment horizontal="center" vertical="center" wrapText="1"/>
    </xf>
    <xf numFmtId="0" fontId="0" fillId="0" borderId="58" xfId="0" applyBorder="1" applyAlignment="1" applyProtection="1">
      <alignment horizontal="center" vertical="center"/>
    </xf>
    <xf numFmtId="0" fontId="0" fillId="0" borderId="59" xfId="0" applyFont="1" applyBorder="1" applyAlignment="1" applyProtection="1">
      <alignment horizontal="left" vertical="center" wrapText="1"/>
    </xf>
    <xf numFmtId="0" fontId="0" fillId="0" borderId="12" xfId="0" applyFont="1" applyBorder="1" applyAlignment="1" applyProtection="1">
      <alignment horizontal="left" vertical="center" wrapText="1"/>
    </xf>
    <xf numFmtId="0" fontId="0" fillId="0" borderId="60" xfId="0" applyFont="1" applyBorder="1" applyAlignment="1" applyProtection="1">
      <alignment horizontal="left" vertical="center" wrapText="1"/>
    </xf>
    <xf numFmtId="0" fontId="0" fillId="0" borderId="38" xfId="0" applyFont="1" applyBorder="1" applyAlignment="1" applyProtection="1">
      <alignment horizontal="left" vertical="center" wrapText="1"/>
    </xf>
    <xf numFmtId="0" fontId="0" fillId="0" borderId="35" xfId="0" applyFont="1" applyBorder="1" applyAlignment="1" applyProtection="1">
      <alignment horizontal="left" vertical="center" wrapText="1"/>
    </xf>
    <xf numFmtId="0" fontId="0" fillId="0" borderId="50" xfId="0" applyFont="1" applyBorder="1" applyAlignment="1" applyProtection="1">
      <alignment horizontal="left" vertical="center" wrapText="1"/>
    </xf>
    <xf numFmtId="0" fontId="10" fillId="4" borderId="59" xfId="0" applyFont="1" applyFill="1" applyBorder="1" applyAlignment="1" applyProtection="1">
      <alignment horizontal="center" wrapText="1"/>
    </xf>
    <xf numFmtId="0" fontId="10" fillId="4" borderId="34" xfId="0" applyFont="1" applyFill="1" applyBorder="1" applyAlignment="1" applyProtection="1">
      <alignment horizontal="center" wrapText="1"/>
    </xf>
    <xf numFmtId="0" fontId="9" fillId="0" borderId="61" xfId="0" applyFont="1" applyBorder="1" applyAlignment="1" applyProtection="1">
      <alignment horizontal="center" vertical="center"/>
    </xf>
    <xf numFmtId="0" fontId="0" fillId="0" borderId="62" xfId="0" applyBorder="1" applyAlignment="1" applyProtection="1">
      <alignment horizontal="center" vertical="center"/>
    </xf>
    <xf numFmtId="0" fontId="0" fillId="0" borderId="63" xfId="0" applyBorder="1" applyAlignment="1" applyProtection="1">
      <alignment horizontal="center" vertical="center"/>
    </xf>
    <xf numFmtId="0" fontId="0" fillId="0" borderId="38" xfId="0" applyBorder="1" applyAlignment="1" applyProtection="1">
      <alignment horizontal="center" vertical="center"/>
    </xf>
    <xf numFmtId="0" fontId="0" fillId="0" borderId="35" xfId="0" applyBorder="1" applyAlignment="1" applyProtection="1">
      <alignment horizontal="center" vertical="center"/>
    </xf>
    <xf numFmtId="0" fontId="0" fillId="0" borderId="50" xfId="0" applyBorder="1" applyAlignment="1" applyProtection="1">
      <alignment horizontal="center" vertical="center"/>
    </xf>
    <xf numFmtId="0" fontId="6" fillId="3" borderId="25" xfId="0" applyFont="1" applyFill="1" applyBorder="1" applyAlignment="1" applyProtection="1">
      <alignment horizontal="center" vertical="center"/>
      <protection locked="0"/>
    </xf>
    <xf numFmtId="0" fontId="6" fillId="3" borderId="64" xfId="0" applyFont="1" applyFill="1" applyBorder="1" applyAlignment="1" applyProtection="1">
      <alignment horizontal="center" vertical="center"/>
      <protection locked="0"/>
    </xf>
    <xf numFmtId="181" fontId="5" fillId="3" borderId="29" xfId="0" applyNumberFormat="1" applyFont="1" applyFill="1" applyBorder="1" applyAlignment="1" applyProtection="1">
      <alignment horizontal="right" vertical="center"/>
      <protection locked="0"/>
    </xf>
    <xf numFmtId="181" fontId="5" fillId="3" borderId="48" xfId="0" applyNumberFormat="1" applyFont="1" applyFill="1" applyBorder="1" applyAlignment="1" applyProtection="1">
      <alignment horizontal="right" vertical="center"/>
      <protection locked="0"/>
    </xf>
    <xf numFmtId="0" fontId="15" fillId="3" borderId="46" xfId="0"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0" fontId="15" fillId="3" borderId="47"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0" fontId="15" fillId="3" borderId="43" xfId="0" applyFont="1" applyFill="1" applyBorder="1" applyAlignment="1" applyProtection="1">
      <alignment horizontal="center" vertical="center"/>
      <protection locked="0"/>
    </xf>
    <xf numFmtId="0" fontId="4" fillId="3" borderId="65" xfId="0" applyFont="1" applyFill="1" applyBorder="1" applyAlignment="1" applyProtection="1">
      <alignment horizontal="center" vertical="center"/>
      <protection locked="0"/>
    </xf>
    <xf numFmtId="0" fontId="4" fillId="3" borderId="66"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0" fillId="3" borderId="12" xfId="0" applyFill="1" applyBorder="1" applyAlignment="1" applyProtection="1">
      <alignment vertical="center"/>
      <protection locked="0"/>
    </xf>
    <xf numFmtId="0" fontId="0" fillId="3" borderId="34" xfId="0" applyFill="1" applyBorder="1" applyAlignment="1" applyProtection="1">
      <alignment vertical="center"/>
      <protection locked="0"/>
    </xf>
    <xf numFmtId="0" fontId="5" fillId="0" borderId="53" xfId="0" applyFont="1" applyBorder="1" applyAlignment="1" applyProtection="1">
      <alignment horizontal="center" vertical="center" shrinkToFit="1"/>
    </xf>
    <xf numFmtId="0" fontId="15" fillId="3" borderId="29" xfId="0" applyFont="1" applyFill="1" applyBorder="1" applyAlignment="1" applyProtection="1">
      <alignment horizontal="center" vertical="center"/>
      <protection locked="0"/>
    </xf>
    <xf numFmtId="0" fontId="15" fillId="3" borderId="27" xfId="0"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31" fontId="2" fillId="3" borderId="67" xfId="0" applyNumberFormat="1" applyFont="1" applyFill="1" applyBorder="1" applyAlignment="1" applyProtection="1">
      <alignment horizontal="center" vertical="center" wrapText="1"/>
      <protection locked="0"/>
    </xf>
    <xf numFmtId="0" fontId="2" fillId="3" borderId="68" xfId="0" applyFont="1" applyFill="1" applyBorder="1" applyAlignment="1" applyProtection="1">
      <alignment horizontal="center" vertical="center"/>
      <protection locked="0"/>
    </xf>
    <xf numFmtId="0" fontId="15" fillId="3" borderId="43" xfId="0" applyFont="1" applyFill="1" applyBorder="1" applyAlignment="1" applyProtection="1">
      <alignment horizontal="center" vertical="center" shrinkToFit="1"/>
      <protection locked="0"/>
    </xf>
    <xf numFmtId="0" fontId="15" fillId="3" borderId="66" xfId="0" applyFont="1" applyFill="1" applyBorder="1" applyAlignment="1" applyProtection="1">
      <alignment horizontal="center" vertical="center" shrinkToFit="1"/>
      <protection locked="0"/>
    </xf>
    <xf numFmtId="178" fontId="7" fillId="0" borderId="20" xfId="0" applyNumberFormat="1" applyFont="1" applyBorder="1" applyAlignment="1" applyProtection="1">
      <alignment horizontal="center" vertical="center"/>
    </xf>
    <xf numFmtId="178" fontId="7" fillId="0" borderId="16" xfId="0" applyNumberFormat="1" applyFont="1" applyBorder="1" applyAlignment="1" applyProtection="1">
      <alignment horizontal="center" vertical="center"/>
    </xf>
    <xf numFmtId="182" fontId="5" fillId="3" borderId="27" xfId="0" applyNumberFormat="1" applyFont="1" applyFill="1" applyBorder="1" applyAlignment="1" applyProtection="1">
      <alignment horizontal="left" vertical="center"/>
      <protection locked="0"/>
    </xf>
    <xf numFmtId="182" fontId="5" fillId="3" borderId="28" xfId="0" applyNumberFormat="1" applyFont="1" applyFill="1" applyBorder="1" applyAlignment="1" applyProtection="1">
      <alignment horizontal="left" vertical="center"/>
      <protection locked="0"/>
    </xf>
    <xf numFmtId="182" fontId="5" fillId="3" borderId="29" xfId="0" applyNumberFormat="1" applyFont="1" applyFill="1" applyBorder="1" applyAlignment="1" applyProtection="1">
      <alignment horizontal="left" vertical="top" wrapText="1"/>
      <protection locked="0"/>
    </xf>
    <xf numFmtId="182" fontId="5" fillId="3" borderId="27" xfId="0" applyNumberFormat="1" applyFont="1" applyFill="1" applyBorder="1" applyAlignment="1" applyProtection="1">
      <alignment horizontal="left" vertical="top"/>
      <protection locked="0"/>
    </xf>
    <xf numFmtId="182" fontId="5" fillId="3" borderId="48" xfId="0" applyNumberFormat="1" applyFont="1" applyFill="1" applyBorder="1" applyAlignment="1" applyProtection="1">
      <alignment horizontal="left" vertical="top"/>
      <protection locked="0"/>
    </xf>
    <xf numFmtId="0" fontId="8" fillId="0" borderId="46" xfId="0" applyFont="1" applyBorder="1" applyAlignment="1" applyProtection="1">
      <alignment horizontal="center" vertical="center" wrapText="1"/>
    </xf>
    <xf numFmtId="0" fontId="12" fillId="0" borderId="47" xfId="0" applyFont="1" applyBorder="1" applyAlignment="1" applyProtection="1">
      <alignment horizontal="center" vertical="center" wrapText="1"/>
    </xf>
    <xf numFmtId="0" fontId="12" fillId="0" borderId="38" xfId="0" applyFont="1" applyBorder="1" applyAlignment="1" applyProtection="1">
      <alignment horizontal="center" vertical="center" wrapText="1"/>
    </xf>
    <xf numFmtId="0" fontId="12" fillId="0" borderId="39"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38" xfId="0" applyFont="1" applyBorder="1" applyAlignment="1" applyProtection="1">
      <alignment horizontal="center" vertical="center" wrapText="1"/>
    </xf>
    <xf numFmtId="0" fontId="8" fillId="0" borderId="39" xfId="0" applyFont="1" applyBorder="1" applyAlignment="1" applyProtection="1">
      <alignment horizontal="center" vertical="center" wrapText="1"/>
    </xf>
    <xf numFmtId="0" fontId="5" fillId="0" borderId="52" xfId="0" applyFont="1" applyBorder="1" applyAlignment="1" applyProtection="1">
      <alignment vertical="center" wrapText="1"/>
    </xf>
    <xf numFmtId="0" fontId="5" fillId="0" borderId="16" xfId="0" applyFont="1" applyBorder="1" applyAlignment="1" applyProtection="1">
      <alignment vertical="center" wrapText="1"/>
    </xf>
    <xf numFmtId="0" fontId="0" fillId="0" borderId="16" xfId="0" applyBorder="1" applyAlignment="1" applyProtection="1">
      <alignment vertical="center" wrapText="1"/>
    </xf>
    <xf numFmtId="0" fontId="8" fillId="0" borderId="47" xfId="0" applyFont="1" applyBorder="1" applyAlignment="1" applyProtection="1">
      <alignment horizontal="center" vertical="center" wrapText="1"/>
    </xf>
    <xf numFmtId="0" fontId="0" fillId="0" borderId="46" xfId="0" applyBorder="1" applyAlignment="1" applyProtection="1">
      <alignment vertical="center"/>
    </xf>
    <xf numFmtId="0" fontId="0" fillId="0" borderId="38" xfId="0" applyBorder="1" applyAlignment="1" applyProtection="1">
      <alignment vertical="center"/>
    </xf>
    <xf numFmtId="0" fontId="0" fillId="0" borderId="35" xfId="0" applyBorder="1" applyAlignment="1" applyProtection="1">
      <alignment vertical="center"/>
    </xf>
    <xf numFmtId="0" fontId="0" fillId="0" borderId="50" xfId="0" applyBorder="1" applyAlignment="1" applyProtection="1">
      <alignment vertical="center"/>
    </xf>
    <xf numFmtId="0" fontId="23" fillId="0" borderId="16" xfId="0" applyFont="1" applyBorder="1" applyAlignment="1" applyProtection="1">
      <alignment horizontal="center" vertical="center"/>
    </xf>
    <xf numFmtId="0" fontId="27" fillId="0" borderId="51" xfId="0" applyFont="1" applyBorder="1" applyAlignment="1" applyProtection="1">
      <alignment horizontal="center" vertical="center"/>
    </xf>
    <xf numFmtId="0" fontId="0" fillId="0" borderId="51" xfId="0" applyFont="1" applyBorder="1" applyAlignment="1" applyProtection="1">
      <alignment horizontal="left" vertical="center" wrapText="1"/>
    </xf>
    <xf numFmtId="0" fontId="1" fillId="0" borderId="51" xfId="0" applyFont="1" applyBorder="1" applyAlignment="1" applyProtection="1">
      <alignment horizontal="left" vertical="center" wrapText="1"/>
    </xf>
    <xf numFmtId="0" fontId="1" fillId="0" borderId="52" xfId="0" applyFont="1" applyBorder="1" applyAlignment="1" applyProtection="1">
      <alignment horizontal="left" vertical="center" wrapText="1"/>
    </xf>
    <xf numFmtId="0" fontId="27" fillId="0" borderId="21"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49"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25" fillId="0" borderId="49"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5" fillId="0" borderId="24" xfId="0" applyFont="1" applyBorder="1" applyAlignment="1" applyProtection="1">
      <alignment horizontal="left" vertical="center" wrapText="1"/>
    </xf>
    <xf numFmtId="0" fontId="5" fillId="0" borderId="51" xfId="0" applyFont="1" applyBorder="1" applyAlignment="1" applyProtection="1">
      <alignment horizontal="left" vertical="center" wrapText="1"/>
    </xf>
    <xf numFmtId="0" fontId="5" fillId="0" borderId="52" xfId="0" applyFont="1" applyBorder="1" applyAlignment="1" applyProtection="1">
      <alignment horizontal="left" vertical="center" wrapText="1"/>
    </xf>
    <xf numFmtId="0" fontId="5" fillId="0" borderId="21" xfId="0" applyFont="1" applyBorder="1" applyAlignment="1" applyProtection="1">
      <alignment horizontal="left" vertical="center" wrapText="1"/>
    </xf>
    <xf numFmtId="0" fontId="25" fillId="0" borderId="29" xfId="0" applyFont="1" applyBorder="1" applyAlignment="1" applyProtection="1">
      <alignment horizontal="center" vertical="center" wrapText="1"/>
    </xf>
    <xf numFmtId="0" fontId="25" fillId="0" borderId="28" xfId="0" applyFont="1" applyBorder="1" applyAlignment="1" applyProtection="1">
      <alignment horizontal="center" vertical="center" wrapText="1"/>
    </xf>
    <xf numFmtId="0" fontId="25" fillId="0" borderId="43" xfId="0" applyFont="1" applyBorder="1" applyAlignment="1" applyProtection="1">
      <alignment horizontal="center" vertical="center" wrapText="1"/>
    </xf>
    <xf numFmtId="0" fontId="25" fillId="0" borderId="66" xfId="0" applyFont="1" applyBorder="1" applyAlignment="1" applyProtection="1">
      <alignment horizontal="center" vertical="center" wrapText="1"/>
    </xf>
    <xf numFmtId="0" fontId="23" fillId="0" borderId="24" xfId="0" applyFont="1" applyBorder="1" applyAlignment="1" applyProtection="1">
      <alignment horizontal="center" vertical="center"/>
    </xf>
    <xf numFmtId="0" fontId="5" fillId="0" borderId="77" xfId="0" applyFont="1" applyBorder="1" applyAlignment="1" applyProtection="1">
      <alignment horizontal="center" vertical="center"/>
    </xf>
    <xf numFmtId="0" fontId="5" fillId="0" borderId="78" xfId="0" applyFont="1" applyBorder="1" applyAlignment="1" applyProtection="1">
      <alignment horizontal="center" vertical="center"/>
    </xf>
    <xf numFmtId="181" fontId="5" fillId="3" borderId="44"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wrapText="1"/>
    </xf>
    <xf numFmtId="38" fontId="5" fillId="0" borderId="0" xfId="2" applyFont="1" applyBorder="1" applyAlignment="1" applyProtection="1">
      <alignment horizontal="right" vertical="center" shrinkToFit="1"/>
    </xf>
    <xf numFmtId="0" fontId="18" fillId="0" borderId="0" xfId="0" applyFont="1" applyBorder="1" applyAlignment="1" applyProtection="1">
      <alignment horizontal="left" vertical="center" wrapText="1"/>
    </xf>
    <xf numFmtId="0" fontId="13" fillId="5" borderId="71" xfId="0" applyFont="1" applyFill="1" applyBorder="1" applyAlignment="1" applyProtection="1">
      <alignment horizontal="center" vertical="center"/>
    </xf>
    <xf numFmtId="0" fontId="13" fillId="5" borderId="72" xfId="0" applyFont="1" applyFill="1" applyBorder="1" applyAlignment="1" applyProtection="1">
      <alignment horizontal="center" vertical="center"/>
    </xf>
    <xf numFmtId="0" fontId="13" fillId="5" borderId="73" xfId="0" applyFont="1" applyFill="1" applyBorder="1" applyAlignment="1" applyProtection="1">
      <alignment horizontal="center" vertical="center"/>
    </xf>
    <xf numFmtId="0" fontId="15" fillId="0" borderId="74" xfId="0" applyFont="1" applyBorder="1" applyAlignment="1" applyProtection="1">
      <alignment horizontal="center" vertical="center"/>
    </xf>
    <xf numFmtId="0" fontId="15" fillId="0" borderId="75" xfId="0" applyFont="1" applyBorder="1" applyAlignment="1" applyProtection="1">
      <alignment horizontal="center" vertical="center"/>
    </xf>
    <xf numFmtId="0" fontId="15" fillId="0" borderId="74" xfId="0" applyFont="1" applyBorder="1" applyAlignment="1" applyProtection="1">
      <alignment horizontal="center" vertical="center" shrinkToFit="1"/>
    </xf>
    <xf numFmtId="0" fontId="15" fillId="0" borderId="76" xfId="0" applyFont="1" applyBorder="1" applyAlignment="1" applyProtection="1">
      <alignment horizontal="center" vertical="center" shrinkToFit="1"/>
    </xf>
    <xf numFmtId="0" fontId="15" fillId="0" borderId="65" xfId="0" applyFont="1" applyBorder="1" applyAlignment="1" applyProtection="1">
      <alignment horizontal="center" vertical="center"/>
    </xf>
    <xf numFmtId="0" fontId="4" fillId="0" borderId="65" xfId="0" applyFont="1" applyBorder="1" applyAlignment="1" applyProtection="1">
      <alignment horizontal="center" vertical="center"/>
    </xf>
    <xf numFmtId="0" fontId="4" fillId="0" borderId="66"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181" fontId="5" fillId="3" borderId="17" xfId="0" applyNumberFormat="1" applyFont="1" applyFill="1" applyBorder="1" applyAlignment="1" applyProtection="1">
      <alignment horizontal="center" vertical="center"/>
      <protection locked="0"/>
    </xf>
    <xf numFmtId="0" fontId="5" fillId="0" borderId="53"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53" xfId="0" applyFont="1" applyBorder="1" applyAlignment="1" applyProtection="1">
      <alignment horizontal="center" vertical="center" wrapText="1" shrinkToFit="1"/>
    </xf>
    <xf numFmtId="181" fontId="5" fillId="3" borderId="52" xfId="0" applyNumberFormat="1" applyFont="1" applyFill="1" applyBorder="1" applyAlignment="1" applyProtection="1">
      <alignment horizontal="center" vertical="center"/>
      <protection locked="0"/>
    </xf>
    <xf numFmtId="0" fontId="5" fillId="0" borderId="0" xfId="0" applyFont="1" applyBorder="1" applyAlignment="1" applyProtection="1">
      <alignment horizontal="left" vertical="top" wrapText="1"/>
    </xf>
    <xf numFmtId="0" fontId="5" fillId="0" borderId="0" xfId="0" applyFont="1" applyBorder="1" applyAlignment="1" applyProtection="1">
      <alignment horizontal="justify" vertical="justify" wrapText="1"/>
    </xf>
    <xf numFmtId="0" fontId="15" fillId="0" borderId="43" xfId="0" applyFont="1" applyBorder="1" applyAlignment="1" applyProtection="1">
      <alignment horizontal="center" vertical="center"/>
    </xf>
    <xf numFmtId="0" fontId="18" fillId="0" borderId="0" xfId="0" applyFont="1" applyBorder="1" applyAlignment="1" applyProtection="1">
      <alignment horizontal="left" vertical="top" wrapText="1"/>
    </xf>
    <xf numFmtId="0" fontId="54" fillId="0" borderId="0" xfId="0" applyFont="1" applyFill="1" applyBorder="1" applyAlignment="1" applyProtection="1">
      <alignment horizontal="justify" vertical="justify" wrapText="1"/>
    </xf>
    <xf numFmtId="0" fontId="25" fillId="0" borderId="0" xfId="0" applyFont="1" applyBorder="1" applyAlignment="1" applyProtection="1">
      <alignment horizontal="center" vertical="center" shrinkToFit="1"/>
    </xf>
    <xf numFmtId="0" fontId="25" fillId="0" borderId="2"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2" xfId="0" applyFont="1" applyBorder="1" applyAlignment="1" applyProtection="1">
      <alignment horizontal="center" vertical="center" shrinkToFit="1"/>
    </xf>
    <xf numFmtId="0" fontId="5" fillId="0" borderId="2" xfId="0" applyFont="1" applyBorder="1" applyAlignment="1" applyProtection="1">
      <alignment horizontal="left" vertical="center" wrapText="1"/>
    </xf>
    <xf numFmtId="0" fontId="5" fillId="0" borderId="79" xfId="0" applyFont="1" applyBorder="1" applyAlignment="1" applyProtection="1">
      <alignment horizontal="center" vertical="center" wrapText="1"/>
    </xf>
    <xf numFmtId="0" fontId="5" fillId="0" borderId="80" xfId="0" applyFont="1" applyBorder="1" applyAlignment="1" applyProtection="1">
      <alignment horizontal="center" vertical="center" wrapText="1"/>
    </xf>
    <xf numFmtId="0" fontId="5" fillId="0" borderId="81" xfId="0" applyFont="1" applyBorder="1" applyAlignment="1" applyProtection="1">
      <alignment horizontal="center" vertical="center"/>
    </xf>
    <xf numFmtId="0" fontId="5" fillId="0" borderId="65" xfId="0" applyFont="1" applyBorder="1" applyAlignment="1" applyProtection="1">
      <alignment horizontal="center" vertical="center"/>
    </xf>
    <xf numFmtId="0" fontId="5" fillId="0" borderId="59"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82" xfId="0" applyFont="1" applyBorder="1" applyAlignment="1" applyProtection="1">
      <alignment horizontal="center" vertical="center"/>
    </xf>
    <xf numFmtId="0" fontId="5" fillId="0" borderId="13" xfId="0" applyFont="1" applyBorder="1" applyAlignment="1" applyProtection="1">
      <alignment horizontal="center" vertical="center"/>
    </xf>
    <xf numFmtId="0" fontId="15" fillId="0" borderId="76" xfId="0" applyFont="1" applyBorder="1" applyAlignment="1" applyProtection="1">
      <alignment horizontal="center" vertical="center"/>
    </xf>
    <xf numFmtId="0" fontId="5" fillId="0" borderId="0" xfId="0" applyFont="1" applyBorder="1" applyAlignment="1" applyProtection="1">
      <alignment horizontal="left" vertical="center" shrinkToFit="1"/>
    </xf>
    <xf numFmtId="0" fontId="5" fillId="0" borderId="66" xfId="0" applyFont="1" applyBorder="1" applyAlignment="1" applyProtection="1">
      <alignment horizontal="center" vertical="center"/>
    </xf>
    <xf numFmtId="0" fontId="18" fillId="0" borderId="0" xfId="0" applyFont="1" applyBorder="1" applyAlignment="1" applyProtection="1">
      <alignment horizontal="justify" vertical="justify" wrapText="1"/>
    </xf>
    <xf numFmtId="0" fontId="13" fillId="5" borderId="54" xfId="0" applyFont="1" applyFill="1" applyBorder="1" applyAlignment="1" applyProtection="1">
      <alignment horizontal="center" vertical="center"/>
      <protection locked="0"/>
    </xf>
    <xf numFmtId="0" fontId="13" fillId="5" borderId="55" xfId="0" applyFont="1" applyFill="1" applyBorder="1" applyAlignment="1" applyProtection="1">
      <alignment horizontal="center" vertical="center"/>
      <protection locked="0"/>
    </xf>
    <xf numFmtId="0" fontId="13" fillId="5" borderId="56" xfId="0" applyFont="1" applyFill="1" applyBorder="1" applyAlignment="1" applyProtection="1">
      <alignment horizontal="center" vertical="center"/>
      <protection locked="0"/>
    </xf>
    <xf numFmtId="181" fontId="5" fillId="3" borderId="20" xfId="0" applyNumberFormat="1" applyFont="1" applyFill="1" applyBorder="1" applyAlignment="1" applyProtection="1">
      <alignment horizontal="center" vertical="center"/>
      <protection locked="0"/>
    </xf>
    <xf numFmtId="181" fontId="5" fillId="3" borderId="21" xfId="0" applyNumberFormat="1" applyFont="1" applyFill="1" applyBorder="1" applyAlignment="1" applyProtection="1">
      <alignment horizontal="center" vertical="center"/>
      <protection locked="0"/>
    </xf>
    <xf numFmtId="178" fontId="5" fillId="0" borderId="0" xfId="0" applyNumberFormat="1" applyFont="1" applyFill="1" applyBorder="1" applyAlignment="1" applyProtection="1">
      <alignment vertical="center"/>
    </xf>
    <xf numFmtId="179" fontId="5" fillId="0" borderId="0" xfId="0" applyNumberFormat="1" applyFont="1" applyBorder="1" applyProtection="1">
      <alignment vertical="center"/>
    </xf>
    <xf numFmtId="183" fontId="4" fillId="0" borderId="11" xfId="0" applyNumberFormat="1" applyFont="1" applyBorder="1" applyAlignment="1" applyProtection="1">
      <alignment horizontal="center" vertical="center"/>
    </xf>
    <xf numFmtId="176" fontId="6" fillId="0" borderId="0" xfId="0" applyNumberFormat="1" applyFont="1" applyFill="1" applyBorder="1" applyAlignment="1" applyProtection="1">
      <alignment vertical="center"/>
    </xf>
    <xf numFmtId="179" fontId="5" fillId="0" borderId="0" xfId="0" applyNumberFormat="1" applyFont="1" applyBorder="1" applyAlignment="1" applyProtection="1">
      <alignment vertical="center"/>
    </xf>
    <xf numFmtId="49" fontId="18" fillId="0" borderId="0" xfId="2" applyNumberFormat="1" applyFont="1" applyBorder="1" applyAlignment="1" applyProtection="1">
      <alignment horizontal="justify" vertical="justify" wrapText="1"/>
    </xf>
    <xf numFmtId="0" fontId="0" fillId="0" borderId="0" xfId="0" applyFill="1" applyAlignment="1" applyProtection="1">
      <alignment vertical="center"/>
    </xf>
    <xf numFmtId="0" fontId="10" fillId="0" borderId="14" xfId="0" applyFont="1" applyBorder="1" applyAlignment="1" applyProtection="1">
      <alignment horizontal="center" vertical="center"/>
      <protection locked="0"/>
    </xf>
    <xf numFmtId="0" fontId="25" fillId="0" borderId="14" xfId="0" applyNumberFormat="1"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177" fontId="5" fillId="3" borderId="16" xfId="0" applyNumberFormat="1" applyFont="1" applyFill="1" applyBorder="1" applyAlignment="1" applyProtection="1">
      <alignment horizontal="right" vertical="center"/>
      <protection locked="0"/>
    </xf>
    <xf numFmtId="177" fontId="15" fillId="3" borderId="16" xfId="0" applyNumberFormat="1" applyFont="1" applyFill="1" applyBorder="1" applyAlignment="1" applyProtection="1">
      <alignment horizontal="right" vertical="center"/>
      <protection locked="0"/>
    </xf>
    <xf numFmtId="181" fontId="5" fillId="3" borderId="83" xfId="0" applyNumberFormat="1" applyFont="1" applyFill="1" applyBorder="1" applyAlignment="1" applyProtection="1">
      <alignment horizontal="center" vertical="center"/>
      <protection locked="0"/>
    </xf>
    <xf numFmtId="181" fontId="5" fillId="3" borderId="78" xfId="0" applyNumberFormat="1" applyFont="1" applyFill="1" applyBorder="1" applyAlignment="1" applyProtection="1">
      <alignment horizontal="center" vertical="center"/>
      <protection locked="0"/>
    </xf>
    <xf numFmtId="176" fontId="5" fillId="3" borderId="16" xfId="0" applyNumberFormat="1" applyFont="1" applyFill="1" applyBorder="1" applyAlignment="1" applyProtection="1">
      <alignment horizontal="right" vertical="center"/>
      <protection locked="0"/>
    </xf>
  </cellXfs>
  <cellStyles count="3">
    <cellStyle name="パーセント" xfId="1" builtinId="5"/>
    <cellStyle name="桁区切り" xfId="2" builtinId="6"/>
    <cellStyle name="標準" xfId="0" builtinId="0"/>
  </cellStyles>
  <dxfs count="4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rgb="FFFF0000"/>
        <name val="ＭＳ Ｐゴシック"/>
        <scheme val="none"/>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name val="ＭＳ Ｐゴシック"/>
        <scheme val="none"/>
      </font>
    </dxf>
    <dxf>
      <fill>
        <patternFill>
          <bgColor rgb="FFFFFF00"/>
        </patternFill>
      </fill>
    </dxf>
    <dxf>
      <fill>
        <patternFill>
          <bgColor rgb="FFFFFF00"/>
        </patternFill>
      </fill>
    </dxf>
    <dxf>
      <font>
        <color rgb="FFFF0000"/>
        <name val="ＭＳ Ｐゴシック"/>
        <scheme val="none"/>
      </font>
    </dxf>
    <dxf>
      <font>
        <condense val="0"/>
        <extend val="0"/>
        <color rgb="FF9C0006"/>
      </font>
    </dxf>
    <dxf>
      <font>
        <color rgb="FFFF0000"/>
        <name val="ＭＳ Ｐゴシック"/>
        <scheme val="none"/>
      </font>
    </dxf>
    <dxf>
      <font>
        <color rgb="FFFF0000"/>
      </font>
    </dxf>
    <dxf>
      <font>
        <color rgb="FFFF0000"/>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jpeg"/><Relationship Id="rId1" Type="http://schemas.openxmlformats.org/officeDocument/2006/relationships/image" Target="../media/image5.png"/><Relationship Id="rId5" Type="http://schemas.openxmlformats.org/officeDocument/2006/relationships/image" Target="../media/image8.png"/><Relationship Id="rId4"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5</xdr:col>
      <xdr:colOff>38100</xdr:colOff>
      <xdr:row>26</xdr:row>
      <xdr:rowOff>123824</xdr:rowOff>
    </xdr:from>
    <xdr:ext cx="638176" cy="361951"/>
    <xdr:sp macro="" textlink="">
      <xdr:nvSpPr>
        <xdr:cNvPr id="2" name="テキスト ボックス 1"/>
        <xdr:cNvSpPr txBox="1"/>
      </xdr:nvSpPr>
      <xdr:spPr>
        <a:xfrm>
          <a:off x="3762375" y="5667374"/>
          <a:ext cx="638176" cy="3619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400">
              <a:solidFill>
                <a:schemeClr val="tx1"/>
              </a:solidFill>
              <a:effectLst/>
              <a:latin typeface="+mj-lt"/>
              <a:ea typeface="+mn-ea"/>
              <a:cs typeface="+mn-cs"/>
            </a:rPr>
            <a:t>∆</a:t>
          </a:r>
          <a:r>
            <a:rPr lang="en-US" altLang="ja-JP" sz="1400" i="1">
              <a:solidFill>
                <a:schemeClr val="tx1"/>
              </a:solidFill>
              <a:effectLst/>
              <a:latin typeface="+mj-lt"/>
              <a:ea typeface="+mn-ea"/>
              <a:cs typeface="+mn-cs"/>
            </a:rPr>
            <a:t>Q</a:t>
          </a:r>
          <a:r>
            <a:rPr lang="en-US" altLang="ja-JP" sz="1400" baseline="-25000">
              <a:solidFill>
                <a:schemeClr val="tx1"/>
              </a:solidFill>
              <a:effectLst/>
              <a:latin typeface="+mj-lt"/>
              <a:ea typeface="+mn-ea"/>
              <a:cs typeface="+mn-cs"/>
            </a:rPr>
            <a:t>wc</a:t>
          </a:r>
          <a:r>
            <a:rPr lang="en-US" altLang="ja-JP" sz="1400">
              <a:solidFill>
                <a:schemeClr val="tx1"/>
              </a:solidFill>
              <a:effectLst/>
              <a:latin typeface="+mj-lt"/>
              <a:ea typeface="+mn-ea"/>
              <a:cs typeface="+mn-cs"/>
            </a:rPr>
            <a:t> </a:t>
          </a:r>
          <a:endParaRPr lang="ja-JP" altLang="en-US" sz="1400" smtClean="0">
            <a:solidFill>
              <a:schemeClr val="tx1"/>
            </a:solidFill>
            <a:latin typeface="+mj-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685800</xdr:colOff>
      <xdr:row>27</xdr:row>
      <xdr:rowOff>171450</xdr:rowOff>
    </xdr:from>
    <xdr:to>
      <xdr:col>8</xdr:col>
      <xdr:colOff>38100</xdr:colOff>
      <xdr:row>38</xdr:row>
      <xdr:rowOff>114300</xdr:rowOff>
    </xdr:to>
    <xdr:pic>
      <xdr:nvPicPr>
        <xdr:cNvPr id="20692"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3100" y="5638800"/>
          <a:ext cx="3648075" cy="20383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3</xdr:col>
      <xdr:colOff>0</xdr:colOff>
      <xdr:row>42</xdr:row>
      <xdr:rowOff>0</xdr:rowOff>
    </xdr:from>
    <xdr:to>
      <xdr:col>8</xdr:col>
      <xdr:colOff>47625</xdr:colOff>
      <xdr:row>52</xdr:row>
      <xdr:rowOff>133350</xdr:rowOff>
    </xdr:to>
    <xdr:pic>
      <xdr:nvPicPr>
        <xdr:cNvPr id="20693"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8029575"/>
          <a:ext cx="3648075" cy="20383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xdr:from>
      <xdr:col>1</xdr:col>
      <xdr:colOff>28575</xdr:colOff>
      <xdr:row>15</xdr:row>
      <xdr:rowOff>9525</xdr:rowOff>
    </xdr:from>
    <xdr:to>
      <xdr:col>3</xdr:col>
      <xdr:colOff>459697</xdr:colOff>
      <xdr:row>17</xdr:row>
      <xdr:rowOff>123080</xdr:rowOff>
    </xdr:to>
    <mc:AlternateContent xmlns:mc="http://schemas.openxmlformats.org/markup-compatibility/2006" xmlns:a14="http://schemas.microsoft.com/office/drawing/2010/main">
      <mc:Choice Requires="a14">
        <xdr:sp macro="" textlink="">
          <xdr:nvSpPr>
            <xdr:cNvPr id="5" name="テキスト ボックス 6"/>
            <xdr:cNvSpPr txBox="1"/>
          </xdr:nvSpPr>
          <xdr:spPr>
            <a:xfrm>
              <a:off x="819150" y="3171825"/>
              <a:ext cx="1593172" cy="40883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𝜀</m:t>
                        </m:r>
                      </m:e>
                      <m:sub>
                        <m:r>
                          <m:rPr>
                            <m:sty m:val="p"/>
                          </m:rPr>
                          <a:rPr lang="en-US" altLang="ja-JP" sz="900">
                            <a:solidFill>
                              <a:schemeClr val="tx1"/>
                            </a:solidFill>
                            <a:effectLst/>
                            <a:latin typeface="Cambria Math"/>
                            <a:ea typeface="+mn-ea"/>
                            <a:cs typeface="+mn-cs"/>
                          </a:rPr>
                          <m:t>p</m:t>
                        </m:r>
                      </m:sub>
                    </m:sSub>
                    <m:r>
                      <a:rPr lang="en-US" altLang="ja-JP" sz="900">
                        <a:solidFill>
                          <a:schemeClr val="tx1"/>
                        </a:solidFill>
                        <a:effectLst/>
                        <a:latin typeface="Cambria Math"/>
                        <a:ea typeface="+mn-ea"/>
                        <a:cs typeface="+mn-cs"/>
                      </a:rPr>
                      <m:t>=</m:t>
                    </m:r>
                    <m:d>
                      <m:dPr>
                        <m:ctrlPr>
                          <a:rPr lang="ja-JP" altLang="ja-JP" sz="900" i="1">
                            <a:solidFill>
                              <a:schemeClr val="tx1"/>
                            </a:solidFill>
                            <a:effectLst/>
                            <a:latin typeface="Cambria Math"/>
                            <a:ea typeface="+mn-ea"/>
                            <a:cs typeface="+mn-cs"/>
                          </a:rPr>
                        </m:ctrlPr>
                      </m:dPr>
                      <m:e>
                        <m:f>
                          <m:fPr>
                            <m:ctrlPr>
                              <a:rPr lang="ja-JP" altLang="ja-JP" sz="900" i="1">
                                <a:solidFill>
                                  <a:schemeClr val="tx1"/>
                                </a:solidFill>
                                <a:effectLst/>
                                <a:latin typeface="Cambria Math"/>
                                <a:ea typeface="+mn-ea"/>
                                <a:cs typeface="+mn-cs"/>
                              </a:rPr>
                            </m:ctrlPr>
                          </m:fPr>
                          <m:num>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𝑝</m:t>
                                </m:r>
                              </m:e>
                              <m:sub>
                                <m:r>
                                  <m:rPr>
                                    <m:sty m:val="p"/>
                                  </m:rPr>
                                  <a:rPr lang="en-US" altLang="ja-JP" sz="900">
                                    <a:solidFill>
                                      <a:schemeClr val="tx1"/>
                                    </a:solidFill>
                                    <a:effectLst/>
                                    <a:latin typeface="Cambria Math"/>
                                    <a:ea typeface="+mn-ea"/>
                                    <a:cs typeface="+mn-cs"/>
                                  </a:rPr>
                                  <m:t>x</m:t>
                                </m:r>
                              </m:sub>
                            </m:sSub>
                          </m:num>
                          <m:den>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𝑝</m:t>
                                </m:r>
                              </m:e>
                              <m:sub>
                                <m:r>
                                  <a:rPr lang="en-US" altLang="ja-JP" sz="900" i="1">
                                    <a:solidFill>
                                      <a:schemeClr val="tx1"/>
                                    </a:solidFill>
                                    <a:effectLst/>
                                    <a:latin typeface="Cambria Math"/>
                                    <a:ea typeface="+mn-ea"/>
                                    <a:cs typeface="+mn-cs"/>
                                  </a:rPr>
                                  <m:t>𝑟</m:t>
                                </m:r>
                              </m:sub>
                            </m:sSub>
                          </m:den>
                        </m:f>
                        <m:r>
                          <a:rPr lang="en-US" altLang="ja-JP" sz="900" i="1">
                            <a:solidFill>
                              <a:schemeClr val="tx1"/>
                            </a:solidFill>
                            <a:effectLst/>
                            <a:latin typeface="Cambria Math"/>
                            <a:ea typeface="+mn-ea"/>
                            <a:cs typeface="+mn-cs"/>
                          </a:rPr>
                          <m:t>−1</m:t>
                        </m:r>
                      </m:e>
                    </m:d>
                    <m:r>
                      <a:rPr lang="ja-JP" altLang="ja-JP" sz="900">
                        <a:solidFill>
                          <a:schemeClr val="tx1"/>
                        </a:solidFill>
                        <a:effectLst/>
                        <a:latin typeface="Cambria Math"/>
                        <a:ea typeface="+mn-ea"/>
                        <a:cs typeface="+mn-cs"/>
                      </a:rPr>
                      <m:t>×</m:t>
                    </m:r>
                    <m:r>
                      <a:rPr lang="en-US" altLang="ja-JP" sz="900">
                        <a:solidFill>
                          <a:schemeClr val="tx1"/>
                        </a:solidFill>
                        <a:effectLst/>
                        <a:latin typeface="Cambria Math"/>
                        <a:ea typeface="+mn-ea"/>
                        <a:cs typeface="+mn-cs"/>
                      </a:rPr>
                      <m:t>100</m:t>
                    </m:r>
                  </m:oMath>
                </m:oMathPara>
              </a14:m>
              <a:endParaRPr kumimoji="1" lang="ja-JP" altLang="en-US" sz="900"/>
            </a:p>
          </xdr:txBody>
        </xdr:sp>
      </mc:Choice>
      <mc:Fallback xmlns="">
        <xdr:sp macro="" textlink="">
          <xdr:nvSpPr>
            <xdr:cNvPr id="5" name="テキスト ボックス 6"/>
            <xdr:cNvSpPr txBox="1"/>
          </xdr:nvSpPr>
          <xdr:spPr>
            <a:xfrm>
              <a:off x="819150" y="3171825"/>
              <a:ext cx="1593172" cy="40883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r>
                <a:rPr lang="en-US" altLang="ja-JP" sz="900" i="0">
                  <a:solidFill>
                    <a:schemeClr val="tx1"/>
                  </a:solidFill>
                  <a:effectLst/>
                  <a:latin typeface="Cambria Math"/>
                  <a:ea typeface="+mn-ea"/>
                  <a:cs typeface="+mn-cs"/>
                </a:rPr>
                <a:t>𝜀</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p=</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𝑝</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x</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𝑝</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𝑟 −1)</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100</a:t>
              </a:r>
              <a:endParaRPr kumimoji="1" lang="ja-JP" altLang="en-US" sz="900"/>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117763</xdr:colOff>
      <xdr:row>13</xdr:row>
      <xdr:rowOff>38100</xdr:rowOff>
    </xdr:from>
    <xdr:to>
      <xdr:col>4</xdr:col>
      <xdr:colOff>38099</xdr:colOff>
      <xdr:row>14</xdr:row>
      <xdr:rowOff>247650</xdr:rowOff>
    </xdr:to>
    <xdr:pic>
      <xdr:nvPicPr>
        <xdr:cNvPr id="20296" name="Picture 25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3663" y="3086100"/>
          <a:ext cx="1872961"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161925</xdr:colOff>
      <xdr:row>63</xdr:row>
      <xdr:rowOff>62664</xdr:rowOff>
    </xdr:from>
    <xdr:to>
      <xdr:col>3</xdr:col>
      <xdr:colOff>847725</xdr:colOff>
      <xdr:row>64</xdr:row>
      <xdr:rowOff>207043</xdr:rowOff>
    </xdr:to>
    <xdr:pic>
      <xdr:nvPicPr>
        <xdr:cNvPr id="20297" name="Picture 25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47825" y="12978564"/>
          <a:ext cx="1381125" cy="363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180975</xdr:colOff>
      <xdr:row>26</xdr:row>
      <xdr:rowOff>171450</xdr:rowOff>
    </xdr:from>
    <xdr:to>
      <xdr:col>7</xdr:col>
      <xdr:colOff>47625</xdr:colOff>
      <xdr:row>38</xdr:row>
      <xdr:rowOff>9525</xdr:rowOff>
    </xdr:to>
    <xdr:pic>
      <xdr:nvPicPr>
        <xdr:cNvPr id="20298" name="図 13" descr="白紙.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66875" y="5819775"/>
          <a:ext cx="3743325" cy="20764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180975</xdr:colOff>
      <xdr:row>39</xdr:row>
      <xdr:rowOff>9525</xdr:rowOff>
    </xdr:from>
    <xdr:to>
      <xdr:col>7</xdr:col>
      <xdr:colOff>57150</xdr:colOff>
      <xdr:row>49</xdr:row>
      <xdr:rowOff>142875</xdr:rowOff>
    </xdr:to>
    <xdr:pic>
      <xdr:nvPicPr>
        <xdr:cNvPr id="20299" name="図 13" descr="白紙.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66875" y="8086725"/>
          <a:ext cx="3752850" cy="199072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0</xdr:colOff>
      <xdr:row>75</xdr:row>
      <xdr:rowOff>0</xdr:rowOff>
    </xdr:from>
    <xdr:to>
      <xdr:col>7</xdr:col>
      <xdr:colOff>400050</xdr:colOff>
      <xdr:row>88</xdr:row>
      <xdr:rowOff>9525</xdr:rowOff>
    </xdr:to>
    <xdr:pic>
      <xdr:nvPicPr>
        <xdr:cNvPr id="20300" name="図 13" descr="白紙.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15173325"/>
          <a:ext cx="4276725" cy="23622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9525</xdr:colOff>
      <xdr:row>89</xdr:row>
      <xdr:rowOff>47625</xdr:rowOff>
    </xdr:from>
    <xdr:to>
      <xdr:col>7</xdr:col>
      <xdr:colOff>400050</xdr:colOff>
      <xdr:row>101</xdr:row>
      <xdr:rowOff>57150</xdr:rowOff>
    </xdr:to>
    <xdr:pic>
      <xdr:nvPicPr>
        <xdr:cNvPr id="20301" name="図 13" descr="白紙.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95425" y="17811750"/>
          <a:ext cx="4267200" cy="2247900"/>
        </a:xfrm>
        <a:prstGeom prst="rect">
          <a:avLst/>
        </a:prstGeom>
        <a:solidFill>
          <a:srgbClr val="00B0F0">
            <a:alpha val="61176"/>
          </a:srgbClr>
        </a:solidFill>
        <a:ln w="3175">
          <a:solidFill>
            <a:srgbClr val="000000"/>
          </a:solidFill>
          <a:miter lim="800000"/>
          <a:headEnd/>
          <a:tailEnd/>
        </a:ln>
      </xdr:spPr>
    </xdr:pic>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142875</xdr:colOff>
      <xdr:row>12</xdr:row>
      <xdr:rowOff>29008</xdr:rowOff>
    </xdr:from>
    <xdr:to>
      <xdr:col>3</xdr:col>
      <xdr:colOff>647700</xdr:colOff>
      <xdr:row>14</xdr:row>
      <xdr:rowOff>0</xdr:rowOff>
    </xdr:to>
    <xdr:pic>
      <xdr:nvPicPr>
        <xdr:cNvPr id="17904" name="Picture 184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0175" y="2734108"/>
          <a:ext cx="1200150" cy="409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0</xdr:colOff>
      <xdr:row>28</xdr:row>
      <xdr:rowOff>95250</xdr:rowOff>
    </xdr:from>
    <xdr:to>
      <xdr:col>6</xdr:col>
      <xdr:colOff>333375</xdr:colOff>
      <xdr:row>38</xdr:row>
      <xdr:rowOff>66675</xdr:rowOff>
    </xdr:to>
    <xdr:pic>
      <xdr:nvPicPr>
        <xdr:cNvPr id="17905"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57300" y="5895975"/>
          <a:ext cx="3886200" cy="187642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0</xdr:colOff>
      <xdr:row>40</xdr:row>
      <xdr:rowOff>85725</xdr:rowOff>
    </xdr:from>
    <xdr:to>
      <xdr:col>6</xdr:col>
      <xdr:colOff>314325</xdr:colOff>
      <xdr:row>50</xdr:row>
      <xdr:rowOff>47625</xdr:rowOff>
    </xdr:to>
    <xdr:pic>
      <xdr:nvPicPr>
        <xdr:cNvPr id="17906"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57300" y="8115300"/>
          <a:ext cx="3867150" cy="1866900"/>
        </a:xfrm>
        <a:prstGeom prst="rect">
          <a:avLst/>
        </a:prstGeom>
        <a:solidFill>
          <a:srgbClr val="00B0F0">
            <a:alpha val="61176"/>
          </a:srgbClr>
        </a:solidFill>
        <a:ln w="3175">
          <a:solidFill>
            <a:srgbClr val="000000"/>
          </a:solidFill>
          <a:miter lim="800000"/>
          <a:headEnd/>
          <a:tailEnd/>
        </a:ln>
      </xdr:spPr>
    </xdr:pic>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2</xdr:col>
      <xdr:colOff>65943</xdr:colOff>
      <xdr:row>57</xdr:row>
      <xdr:rowOff>80782</xdr:rowOff>
    </xdr:from>
    <xdr:to>
      <xdr:col>3</xdr:col>
      <xdr:colOff>219075</xdr:colOff>
      <xdr:row>59</xdr:row>
      <xdr:rowOff>114300</xdr:rowOff>
    </xdr:to>
    <xdr:pic>
      <xdr:nvPicPr>
        <xdr:cNvPr id="21741" name="Picture 88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7558" y="11818513"/>
          <a:ext cx="937113" cy="39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0</xdr:colOff>
      <xdr:row>70</xdr:row>
      <xdr:rowOff>0</xdr:rowOff>
    </xdr:from>
    <xdr:to>
      <xdr:col>8</xdr:col>
      <xdr:colOff>371475</xdr:colOff>
      <xdr:row>85</xdr:row>
      <xdr:rowOff>104774</xdr:rowOff>
    </xdr:to>
    <xdr:pic>
      <xdr:nvPicPr>
        <xdr:cNvPr id="21742"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0150" y="14382750"/>
          <a:ext cx="4895850" cy="267652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552450</xdr:colOff>
      <xdr:row>88</xdr:row>
      <xdr:rowOff>0</xdr:rowOff>
    </xdr:from>
    <xdr:to>
      <xdr:col>8</xdr:col>
      <xdr:colOff>361950</xdr:colOff>
      <xdr:row>103</xdr:row>
      <xdr:rowOff>104775</xdr:rowOff>
    </xdr:to>
    <xdr:pic>
      <xdr:nvPicPr>
        <xdr:cNvPr id="21743"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17640300"/>
          <a:ext cx="4895850" cy="267652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5</xdr:col>
      <xdr:colOff>495300</xdr:colOff>
      <xdr:row>38</xdr:row>
      <xdr:rowOff>133350</xdr:rowOff>
    </xdr:from>
    <xdr:to>
      <xdr:col>7</xdr:col>
      <xdr:colOff>1732</xdr:colOff>
      <xdr:row>40</xdr:row>
      <xdr:rowOff>38100</xdr:rowOff>
    </xdr:to>
    <xdr:pic>
      <xdr:nvPicPr>
        <xdr:cNvPr id="21745" name="Picture 149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62475" y="8029575"/>
          <a:ext cx="5715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5</xdr:col>
      <xdr:colOff>581025</xdr:colOff>
      <xdr:row>40</xdr:row>
      <xdr:rowOff>85725</xdr:rowOff>
    </xdr:from>
    <xdr:to>
      <xdr:col>6</xdr:col>
      <xdr:colOff>466725</xdr:colOff>
      <xdr:row>42</xdr:row>
      <xdr:rowOff>66675</xdr:rowOff>
    </xdr:to>
    <xdr:pic>
      <xdr:nvPicPr>
        <xdr:cNvPr id="21746" name="Picture 1500"/>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638675" y="8362950"/>
          <a:ext cx="4667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152400</xdr:colOff>
      <xdr:row>39</xdr:row>
      <xdr:rowOff>104775</xdr:rowOff>
    </xdr:from>
    <xdr:to>
      <xdr:col>2</xdr:col>
      <xdr:colOff>666750</xdr:colOff>
      <xdr:row>43</xdr:row>
      <xdr:rowOff>171450</xdr:rowOff>
    </xdr:to>
    <xdr:pic>
      <xdr:nvPicPr>
        <xdr:cNvPr id="21747" name="Picture 1239"/>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90575" y="8191500"/>
          <a:ext cx="1076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1</xdr:col>
      <xdr:colOff>117230</xdr:colOff>
      <xdr:row>34</xdr:row>
      <xdr:rowOff>37367</xdr:rowOff>
    </xdr:from>
    <xdr:ext cx="3512527" cy="478721"/>
    <mc:AlternateContent xmlns:mc="http://schemas.openxmlformats.org/markup-compatibility/2006" xmlns:a14="http://schemas.microsoft.com/office/drawing/2010/main">
      <mc:Choice Requires="a14">
        <xdr:sp macro="" textlink="">
          <xdr:nvSpPr>
            <xdr:cNvPr id="2" name="テキスト ボックス 1"/>
            <xdr:cNvSpPr txBox="1"/>
          </xdr:nvSpPr>
          <xdr:spPr>
            <a:xfrm>
              <a:off x="754672" y="7181117"/>
              <a:ext cx="3512527" cy="4787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m:t>
                        </m:r>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h</m:t>
                        </m:r>
                      </m:sub>
                    </m:sSub>
                    <m:r>
                      <a:rPr lang="en-US" altLang="ja-JP" sz="1100">
                        <a:solidFill>
                          <a:schemeClr val="tx1"/>
                        </a:solidFill>
                        <a:effectLst/>
                        <a:latin typeface="Cambria Math"/>
                        <a:ea typeface="+mn-ea"/>
                        <a:cs typeface="+mn-cs"/>
                      </a:rPr>
                      <m:t>=</m:t>
                    </m:r>
                    <m:r>
                      <a:rPr lang="en-US" altLang="ja-JP" sz="1100" i="1">
                        <a:solidFill>
                          <a:schemeClr val="tx1"/>
                        </a:solidFill>
                        <a:effectLst/>
                        <a:latin typeface="Cambria Math"/>
                        <a:ea typeface="+mn-ea"/>
                        <a:cs typeface="+mn-cs"/>
                      </a:rPr>
                      <m:t>𝐶</m:t>
                    </m:r>
                    <m:d>
                      <m:dPr>
                        <m:begChr m:val="{"/>
                        <m:endChr m:val="}"/>
                        <m:ctrlPr>
                          <a:rPr lang="ja-JP" altLang="ja-JP" sz="1100" i="1">
                            <a:solidFill>
                              <a:schemeClr val="tx1"/>
                            </a:solidFill>
                            <a:effectLst/>
                            <a:latin typeface="Cambria Math"/>
                            <a:ea typeface="+mn-ea"/>
                            <a:cs typeface="+mn-cs"/>
                          </a:rPr>
                        </m:ctrlPr>
                      </m:dPr>
                      <m:e>
                        <m:f>
                          <m:fPr>
                            <m:ctrlPr>
                              <a:rPr lang="ja-JP" altLang="ja-JP" sz="1100" i="1">
                                <a:solidFill>
                                  <a:schemeClr val="tx1"/>
                                </a:solidFill>
                                <a:effectLst/>
                                <a:latin typeface="Cambria Math"/>
                                <a:ea typeface="+mn-ea"/>
                                <a:cs typeface="+mn-cs"/>
                              </a:rPr>
                            </m:ctrlPr>
                          </m:fPr>
                          <m:num>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𝑚</m:t>
                                </m:r>
                              </m:e>
                              <m:sub>
                                <m:r>
                                  <m:rPr>
                                    <m:sty m:val="p"/>
                                  </m:rPr>
                                  <a:rPr lang="en-US" altLang="ja-JP" sz="1100">
                                    <a:solidFill>
                                      <a:schemeClr val="tx1"/>
                                    </a:solidFill>
                                    <a:effectLst/>
                                    <a:latin typeface="Cambria Math"/>
                                    <a:ea typeface="+mn-ea"/>
                                    <a:cs typeface="+mn-cs"/>
                                  </a:rPr>
                                  <m:t>w</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𝑉</m:t>
                                </m:r>
                              </m:e>
                              <m:sub>
                                <m:r>
                                  <m:rPr>
                                    <m:sty m:val="p"/>
                                  </m:rPr>
                                  <a:rPr lang="en-US" altLang="ja-JP" sz="1100">
                                    <a:solidFill>
                                      <a:schemeClr val="tx1"/>
                                    </a:solidFill>
                                    <a:effectLst/>
                                    <a:latin typeface="Cambria Math"/>
                                    <a:ea typeface="+mn-ea"/>
                                    <a:cs typeface="+mn-cs"/>
                                  </a:rPr>
                                  <m:t>m</m:t>
                                </m:r>
                              </m:sub>
                            </m:sSub>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y</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m:t>
                                </m:r>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j</m:t>
                                </m:r>
                              </m:sub>
                            </m:sSub>
                          </m:den>
                        </m:f>
                        <m:d>
                          <m:dPr>
                            <m:ctrlPr>
                              <a:rPr lang="ja-JP" altLang="ja-JP" sz="1100" i="1">
                                <a:solidFill>
                                  <a:schemeClr val="tx1"/>
                                </a:solidFill>
                                <a:effectLst/>
                                <a:latin typeface="Cambria Math"/>
                                <a:ea typeface="+mn-ea"/>
                                <a:cs typeface="+mn-cs"/>
                              </a:rPr>
                            </m:ctrlPr>
                          </m:dPr>
                          <m:e>
                            <m:r>
                              <a:rPr lang="en-US" altLang="ja-JP" sz="1100">
                                <a:solidFill>
                                  <a:schemeClr val="tx1"/>
                                </a:solidFill>
                                <a:effectLst/>
                                <a:latin typeface="Cambria Math"/>
                                <a:ea typeface="+mn-ea"/>
                                <a:cs typeface="+mn-cs"/>
                              </a:rPr>
                              <m:t>98</m:t>
                            </m:r>
                            <m:r>
                              <a:rPr lang="en-US" altLang="ja-JP" sz="1100" i="1">
                                <a:solidFill>
                                  <a:schemeClr val="tx1"/>
                                </a:solidFill>
                                <a:effectLst/>
                                <a:latin typeface="Cambria Math"/>
                                <a:ea typeface="+mn-ea"/>
                                <a:cs typeface="+mn-cs"/>
                              </a:rPr>
                              <m:t>−</m:t>
                            </m:r>
                            <m:r>
                              <a:rPr lang="en-US" altLang="ja-JP" sz="1100">
                                <a:solidFill>
                                  <a:schemeClr val="tx1"/>
                                </a:solidFill>
                                <a:effectLst/>
                                <a:latin typeface="Cambria Math"/>
                                <a:ea typeface="+mn-ea"/>
                                <a:cs typeface="+mn-cs"/>
                              </a:rPr>
                              <m:t>15</m:t>
                            </m:r>
                          </m:e>
                        </m:d>
                        <m:r>
                          <a:rPr lang="en-US" altLang="ja-JP" sz="1100" i="1">
                            <a:solidFill>
                              <a:schemeClr val="tx1"/>
                            </a:solidFill>
                            <a:effectLst/>
                            <a:latin typeface="Cambria Math"/>
                            <a:ea typeface="+mn-ea"/>
                            <a:cs typeface="+mn-cs"/>
                          </a:rPr>
                          <m:t>−</m:t>
                        </m:r>
                        <m:f>
                          <m:fPr>
                            <m:ctrlPr>
                              <a:rPr lang="ja-JP" altLang="ja-JP" sz="1100" i="1">
                                <a:solidFill>
                                  <a:schemeClr val="tx1"/>
                                </a:solidFill>
                                <a:effectLst/>
                                <a:latin typeface="Cambria Math"/>
                                <a:ea typeface="+mn-ea"/>
                                <a:cs typeface="+mn-cs"/>
                              </a:rPr>
                            </m:ctrlPr>
                          </m:fPr>
                          <m:num>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𝑀</m:t>
                                </m:r>
                              </m:e>
                              <m:sub>
                                <m:r>
                                  <m:rPr>
                                    <m:sty m:val="p"/>
                                  </m:rPr>
                                  <a:rPr lang="en-US" altLang="ja-JP" sz="1100">
                                    <a:solidFill>
                                      <a:schemeClr val="tx1"/>
                                    </a:solidFill>
                                    <a:effectLst/>
                                    <a:latin typeface="Cambria Math"/>
                                    <a:ea typeface="+mn-ea"/>
                                    <a:cs typeface="+mn-cs"/>
                                  </a:rPr>
                                  <m:t>wr</m:t>
                                </m:r>
                              </m:sub>
                            </m:sSub>
                          </m:num>
                          <m:den>
                            <m:r>
                              <a:rPr lang="en-US" altLang="ja-JP" sz="1100">
                                <a:solidFill>
                                  <a:schemeClr val="tx1"/>
                                </a:solidFill>
                                <a:effectLst/>
                                <a:latin typeface="Cambria Math"/>
                                <a:ea typeface="+mn-ea"/>
                                <a:cs typeface="+mn-cs"/>
                              </a:rPr>
                              <m:t>60</m:t>
                            </m:r>
                          </m:den>
                        </m:f>
                        <m:d>
                          <m:dPr>
                            <m:ctrlPr>
                              <a:rPr lang="ja-JP" altLang="ja-JP" sz="1100" i="1">
                                <a:solidFill>
                                  <a:schemeClr val="tx1"/>
                                </a:solidFill>
                                <a:effectLst/>
                                <a:latin typeface="Cambria Math"/>
                                <a:ea typeface="+mn-ea"/>
                                <a:cs typeface="+mn-cs"/>
                              </a:rPr>
                            </m:ctrlPr>
                          </m:dPr>
                          <m:e>
                            <m:r>
                              <a:rPr lang="en-US" altLang="ja-JP" sz="1100">
                                <a:solidFill>
                                  <a:schemeClr val="tx1"/>
                                </a:solidFill>
                                <a:effectLst/>
                                <a:latin typeface="Cambria Math"/>
                                <a:ea typeface="+mn-ea"/>
                                <a:cs typeface="+mn-cs"/>
                              </a:rPr>
                              <m:t>98</m:t>
                            </m:r>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w</m:t>
                                </m:r>
                              </m:sub>
                            </m:sSub>
                          </m:e>
                        </m:d>
                      </m:e>
                    </m:d>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r</m:t>
                        </m:r>
                      </m:sub>
                    </m:sSub>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1</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𝑝</m:t>
                            </m:r>
                          </m:e>
                          <m:sub>
                            <m:r>
                              <m:rPr>
                                <m:sty m:val="p"/>
                              </m:rPr>
                              <a:rPr lang="en-US" altLang="ja-JP" sz="1100">
                                <a:solidFill>
                                  <a:schemeClr val="tx1"/>
                                </a:solidFill>
                                <a:effectLst/>
                                <a:latin typeface="Cambria Math"/>
                                <a:ea typeface="+mn-ea"/>
                                <a:cs typeface="+mn-cs"/>
                              </a:rPr>
                              <m:t>r</m:t>
                            </m:r>
                          </m:sub>
                        </m:sSub>
                      </m:den>
                    </m:f>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100</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𝜂</m:t>
                            </m:r>
                          </m:e>
                          <m:sub>
                            <m:r>
                              <m:rPr>
                                <m:sty m:val="p"/>
                              </m:rPr>
                              <a:rPr lang="en-US" altLang="ja-JP" sz="1100">
                                <a:solidFill>
                                  <a:schemeClr val="tx1"/>
                                </a:solidFill>
                                <a:effectLst/>
                                <a:latin typeface="Cambria Math"/>
                                <a:ea typeface="+mn-ea"/>
                                <a:cs typeface="+mn-cs"/>
                              </a:rPr>
                              <m:t>s</m:t>
                            </m:r>
                          </m:sub>
                        </m:sSub>
                      </m:den>
                    </m:f>
                  </m:oMath>
                </m:oMathPara>
              </a14:m>
              <a:endParaRPr kumimoji="1" lang="ja-JP" altLang="en-US" sz="1100"/>
            </a:p>
          </xdr:txBody>
        </xdr:sp>
      </mc:Choice>
      <mc:Fallback xmlns="">
        <xdr:sp macro="" textlink="">
          <xdr:nvSpPr>
            <xdr:cNvPr id="2" name="テキスト ボックス 1"/>
            <xdr:cNvSpPr txBox="1"/>
          </xdr:nvSpPr>
          <xdr:spPr>
            <a:xfrm>
              <a:off x="754672" y="7181117"/>
              <a:ext cx="3512527" cy="4787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h=𝐶</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𝑚</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w</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𝑉</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m</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y</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j </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98−15)−𝑀</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wr</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60</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98−𝜃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w )}</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1</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𝑝</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 </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100</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𝜂</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 </a:t>
              </a:r>
              <a:endParaRPr kumimoji="1" lang="ja-JP" altLang="en-US" sz="1100"/>
            </a:p>
          </xdr:txBody>
        </xdr:sp>
      </mc:Fallback>
    </mc:AlternateContent>
    <xdr:clientData/>
  </xdr:oneCellAnchor>
</xdr:wsDr>
</file>

<file path=xl/drawings/drawing6.xml><?xml version="1.0" encoding="utf-8"?>
<xdr:wsDr xmlns:xdr="http://schemas.openxmlformats.org/drawingml/2006/spreadsheetDrawing" xmlns:a="http://schemas.openxmlformats.org/drawingml/2006/main">
  <xdr:oneCellAnchor>
    <xdr:from>
      <xdr:col>1</xdr:col>
      <xdr:colOff>95249</xdr:colOff>
      <xdr:row>18</xdr:row>
      <xdr:rowOff>57150</xdr:rowOff>
    </xdr:from>
    <xdr:ext cx="1419226" cy="609599"/>
    <mc:AlternateContent xmlns:mc="http://schemas.openxmlformats.org/markup-compatibility/2006" xmlns:a14="http://schemas.microsoft.com/office/drawing/2010/main">
      <mc:Choice Requires="a14">
        <xdr:sp macro="" textlink="">
          <xdr:nvSpPr>
            <xdr:cNvPr id="2" name="テキスト ボックス 1"/>
            <xdr:cNvSpPr txBox="1"/>
          </xdr:nvSpPr>
          <xdr:spPr>
            <a:xfrm>
              <a:off x="628649" y="3638550"/>
              <a:ext cx="1419226" cy="609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lang="ja-JP" altLang="ja-JP" sz="1100" i="1">
                        <a:solidFill>
                          <a:schemeClr val="tx1"/>
                        </a:solidFill>
                        <a:effectLst/>
                        <a:latin typeface="Cambria Math"/>
                        <a:ea typeface="+mn-ea"/>
                        <a:cs typeface="+mn-cs"/>
                      </a:rPr>
                      <m:t>　</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c</m:t>
                        </m:r>
                      </m:sub>
                    </m:sSub>
                    <m:r>
                      <a:rPr lang="en-US" altLang="ja-JP" sz="1100">
                        <a:solidFill>
                          <a:schemeClr val="tx1"/>
                        </a:solidFill>
                        <a:effectLst/>
                        <a:latin typeface="Cambria Math"/>
                        <a:ea typeface="+mn-ea"/>
                        <a:cs typeface="+mn-cs"/>
                      </a:rPr>
                      <m:t>= </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c</m:t>
                        </m:r>
                      </m:sub>
                    </m:sSub>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3600</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r</m:t>
                            </m:r>
                          </m:sub>
                        </m:sSub>
                      </m:den>
                    </m:f>
                  </m:oMath>
                </m:oMathPara>
              </a14:m>
              <a:endParaRPr kumimoji="1" lang="ja-JP" altLang="en-US" sz="1100"/>
            </a:p>
          </xdr:txBody>
        </xdr:sp>
      </mc:Choice>
      <mc:Fallback xmlns="">
        <xdr:sp macro="" textlink="">
          <xdr:nvSpPr>
            <xdr:cNvPr id="2" name="テキスト ボックス 1"/>
            <xdr:cNvSpPr txBox="1"/>
          </xdr:nvSpPr>
          <xdr:spPr>
            <a:xfrm>
              <a:off x="628649" y="3638550"/>
              <a:ext cx="1419226" cy="609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 𝑃</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a:t>
              </a: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 3600</a:t>
              </a:r>
              <a:r>
                <a:rPr lang="ja-JP" altLang="ja-JP" sz="1100"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𝑇</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r </a:t>
              </a:r>
              <a:endParaRPr kumimoji="1" lang="ja-JP" altLang="en-US" sz="1100"/>
            </a:p>
          </xdr:txBody>
        </xdr:sp>
      </mc:Fallback>
    </mc:AlternateContent>
    <xdr:clientData/>
  </xdr:oneCellAnchor>
  <xdr:oneCellAnchor>
    <xdr:from>
      <xdr:col>1</xdr:col>
      <xdr:colOff>104775</xdr:colOff>
      <xdr:row>25</xdr:row>
      <xdr:rowOff>14285</xdr:rowOff>
    </xdr:from>
    <xdr:ext cx="2019299" cy="420884"/>
    <mc:AlternateContent xmlns:mc="http://schemas.openxmlformats.org/markup-compatibility/2006" xmlns:a14="http://schemas.microsoft.com/office/drawing/2010/main">
      <mc:Choice Requires="a14">
        <xdr:sp macro="" textlink="">
          <xdr:nvSpPr>
            <xdr:cNvPr id="3" name="テキスト ボックス 2"/>
            <xdr:cNvSpPr txBox="1"/>
          </xdr:nvSpPr>
          <xdr:spPr>
            <a:xfrm>
              <a:off x="638175" y="5300660"/>
              <a:ext cx="2019299" cy="4208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m:t>
                        </m:r>
                        <m:r>
                          <m:rPr>
                            <m:sty m:val="p"/>
                          </m:rPr>
                          <a:rPr lang="en-US" altLang="ja-JP" sz="1100">
                            <a:solidFill>
                              <a:schemeClr val="tx1"/>
                            </a:solidFill>
                            <a:effectLst/>
                            <a:latin typeface="Cambria Math"/>
                            <a:ea typeface="+mn-ea"/>
                            <a:cs typeface="+mn-cs"/>
                          </a:rPr>
                          <m:t>Q</m:t>
                        </m:r>
                      </m:e>
                      <m:sub>
                        <m:r>
                          <m:rPr>
                            <m:sty m:val="p"/>
                          </m:rPr>
                          <a:rPr lang="en-US" altLang="ja-JP" sz="1100">
                            <a:solidFill>
                              <a:schemeClr val="tx1"/>
                            </a:solidFill>
                            <a:effectLst/>
                            <a:latin typeface="Cambria Math"/>
                            <a:ea typeface="+mn-ea"/>
                            <a:cs typeface="+mn-cs"/>
                          </a:rPr>
                          <m:t>wc</m:t>
                        </m:r>
                      </m:sub>
                    </m:sSub>
                    <m:r>
                      <a:rPr lang="en-US" altLang="ja-JP" sz="1100">
                        <a:solidFill>
                          <a:schemeClr val="tx1"/>
                        </a:solidFill>
                        <a:effectLst/>
                        <a:latin typeface="Cambria Math"/>
                        <a:ea typeface="+mn-ea"/>
                        <a:cs typeface="+mn-cs"/>
                      </a:rPr>
                      <m:t>=</m:t>
                    </m:r>
                    <m:f>
                      <m:fPr>
                        <m:ctrlPr>
                          <a:rPr lang="ja-JP" altLang="ja-JP" sz="1100" i="1">
                            <a:solidFill>
                              <a:schemeClr val="tx1"/>
                            </a:solidFill>
                            <a:effectLst/>
                            <a:latin typeface="Cambria Math"/>
                            <a:ea typeface="+mn-ea"/>
                            <a:cs typeface="+mn-cs"/>
                          </a:rPr>
                        </m:ctrlPr>
                      </m:fPr>
                      <m:num>
                        <m:r>
                          <a:rPr lang="en-US" altLang="ja-JP" sz="1100" i="1">
                            <a:solidFill>
                              <a:schemeClr val="tx1"/>
                            </a:solidFill>
                            <a:effectLst/>
                            <a:latin typeface="Cambria Math"/>
                            <a:ea typeface="+mn-ea"/>
                            <a:cs typeface="+mn-cs"/>
                          </a:rPr>
                          <m:t>𝐶</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𝑀</m:t>
                            </m:r>
                          </m:e>
                          <m:sub>
                            <m:r>
                              <a:rPr lang="en-US" altLang="ja-JP" sz="1100" i="1">
                                <a:solidFill>
                                  <a:schemeClr val="tx1"/>
                                </a:solidFill>
                                <a:effectLst/>
                                <a:latin typeface="Cambria Math"/>
                                <a:ea typeface="+mn-ea"/>
                                <a:cs typeface="+mn-cs"/>
                              </a:rPr>
                              <m:t>𝑤𝑐</m:t>
                            </m:r>
                          </m:sub>
                        </m:sSub>
                        <m:d>
                          <m:dPr>
                            <m:ctrlPr>
                              <a:rPr lang="ja-JP" altLang="ja-JP" sz="1100" i="1">
                                <a:solidFill>
                                  <a:schemeClr val="tx1"/>
                                </a:solidFill>
                                <a:effectLst/>
                                <a:latin typeface="Cambria Math"/>
                                <a:ea typeface="+mn-ea"/>
                                <a:cs typeface="+mn-cs"/>
                              </a:rPr>
                            </m:ctrlPr>
                          </m:dPr>
                          <m:e>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a:rPr lang="en-US" altLang="ja-JP" sz="1100" i="1">
                                    <a:solidFill>
                                      <a:schemeClr val="tx1"/>
                                    </a:solidFill>
                                    <a:effectLst/>
                                    <a:latin typeface="Cambria Math"/>
                                    <a:ea typeface="+mn-ea"/>
                                    <a:cs typeface="+mn-cs"/>
                                  </a:rPr>
                                  <m:t>𝑤𝑜</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a:rPr lang="en-US" altLang="ja-JP" sz="1100" i="1">
                                    <a:solidFill>
                                      <a:schemeClr val="tx1"/>
                                    </a:solidFill>
                                    <a:effectLst/>
                                    <a:latin typeface="Cambria Math"/>
                                    <a:ea typeface="+mn-ea"/>
                                    <a:cs typeface="+mn-cs"/>
                                  </a:rPr>
                                  <m:t>𝑤𝑖</m:t>
                                </m:r>
                              </m:sub>
                            </m:sSub>
                          </m:e>
                        </m:d>
                      </m:num>
                      <m:den>
                        <m:r>
                          <a:rPr lang="en-US" altLang="ja-JP" sz="1100" i="1">
                            <a:solidFill>
                              <a:schemeClr val="tx1"/>
                            </a:solidFill>
                            <a:effectLst/>
                            <a:latin typeface="Cambria Math"/>
                            <a:ea typeface="+mn-ea"/>
                            <a:cs typeface="+mn-cs"/>
                          </a:rPr>
                          <m:t>60</m:t>
                        </m:r>
                      </m:den>
                    </m:f>
                    <m:r>
                      <a:rPr lang="ja-JP" altLang="ja-JP" sz="1100">
                        <a:solidFill>
                          <a:schemeClr val="tx1"/>
                        </a:solidFill>
                        <a:effectLst/>
                        <a:latin typeface="Cambria Math"/>
                        <a:ea typeface="+mn-ea"/>
                        <a:cs typeface="+mn-cs"/>
                      </a:rPr>
                      <m:t>　</m:t>
                    </m:r>
                  </m:oMath>
                </m:oMathPara>
              </a14:m>
              <a:endParaRPr kumimoji="1" lang="ja-JP" altLang="en-US" sz="1100"/>
            </a:p>
          </xdr:txBody>
        </xdr:sp>
      </mc:Choice>
      <mc:Fallback xmlns="">
        <xdr:sp macro="" textlink="">
          <xdr:nvSpPr>
            <xdr:cNvPr id="3" name="テキスト ボックス 2"/>
            <xdr:cNvSpPr txBox="1"/>
          </xdr:nvSpPr>
          <xdr:spPr>
            <a:xfrm>
              <a:off x="638175" y="5300660"/>
              <a:ext cx="2019299" cy="4208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ja-JP" altLang="ja-JP" sz="1100"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∆Q</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wc=</a:t>
              </a:r>
              <a:r>
                <a:rPr lang="ja-JP" altLang="ja-JP" sz="1100"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𝐶𝑀</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𝑤𝑐</a:t>
              </a: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𝜃</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𝑤𝑜−𝜃</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𝑤𝑖 )</a:t>
              </a:r>
              <a:r>
                <a:rPr lang="ja-JP" altLang="ja-JP" sz="1100"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60</a:t>
              </a:r>
              <a:r>
                <a:rPr lang="ja-JP" altLang="ja-JP" sz="1100" i="0">
                  <a:solidFill>
                    <a:schemeClr val="tx1"/>
                  </a:solidFill>
                  <a:effectLst/>
                  <a:latin typeface="Cambria Math"/>
                  <a:ea typeface="+mn-ea"/>
                  <a:cs typeface="+mn-cs"/>
                </a:rPr>
                <a:t>　</a:t>
              </a:r>
              <a:endParaRPr kumimoji="1" lang="ja-JP" altLang="en-US" sz="1100"/>
            </a:p>
          </xdr:txBody>
        </xdr:sp>
      </mc:Fallback>
    </mc:AlternateContent>
    <xdr:clientData/>
  </xdr:oneCellAnchor>
  <xdr:oneCellAnchor>
    <xdr:from>
      <xdr:col>2</xdr:col>
      <xdr:colOff>28575</xdr:colOff>
      <xdr:row>6</xdr:row>
      <xdr:rowOff>176212</xdr:rowOff>
    </xdr:from>
    <xdr:ext cx="1295400" cy="442301"/>
    <mc:AlternateContent xmlns:mc="http://schemas.openxmlformats.org/markup-compatibility/2006" xmlns:a14="http://schemas.microsoft.com/office/drawing/2010/main">
      <mc:Choice Requires="a14">
        <xdr:sp macro="" textlink="">
          <xdr:nvSpPr>
            <xdr:cNvPr id="4" name="テキスト ボックス 3"/>
            <xdr:cNvSpPr txBox="1"/>
          </xdr:nvSpPr>
          <xdr:spPr>
            <a:xfrm>
              <a:off x="819150" y="1595437"/>
              <a:ext cx="1295400" cy="442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s</m:t>
                        </m:r>
                      </m:sub>
                    </m:sSub>
                    <m:r>
                      <a:rPr lang="en-US" altLang="ja-JP" sz="1100">
                        <a:solidFill>
                          <a:schemeClr val="tx1"/>
                        </a:solidFill>
                        <a:effectLst/>
                        <a:latin typeface="Cambria Math"/>
                        <a:ea typeface="+mn-ea"/>
                        <a:cs typeface="+mn-cs"/>
                      </a:rPr>
                      <m:t> = </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s</m:t>
                        </m:r>
                      </m:sub>
                    </m:sSub>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95</m:t>
                        </m:r>
                        <m:r>
                          <a:rPr lang="en-US" altLang="ja-JP" sz="1100" i="1">
                            <a:solidFill>
                              <a:schemeClr val="tx1"/>
                            </a:solidFill>
                            <a:effectLst/>
                            <a:latin typeface="Cambria Math"/>
                            <a:ea typeface="+mn-ea"/>
                            <a:cs typeface="+mn-cs"/>
                          </a:rPr>
                          <m:t>−</m:t>
                        </m:r>
                        <m:r>
                          <a:rPr lang="en-US" altLang="ja-JP" sz="1100">
                            <a:solidFill>
                              <a:schemeClr val="tx1"/>
                            </a:solidFill>
                            <a:effectLst/>
                            <a:latin typeface="Cambria Math"/>
                            <a:ea typeface="+mn-ea"/>
                            <a:cs typeface="+mn-cs"/>
                          </a:rPr>
                          <m:t>15</m:t>
                        </m:r>
                      </m:num>
                      <m:den>
                        <m:r>
                          <a:rPr lang="en-US" altLang="ja-JP" sz="1100" i="1">
                            <a:solidFill>
                              <a:schemeClr val="tx1"/>
                            </a:solidFill>
                            <a:effectLst/>
                            <a:latin typeface="Cambria Math"/>
                            <a:ea typeface="+mn-ea"/>
                            <a:cs typeface="+mn-cs"/>
                          </a:rPr>
                          <m:t>95−</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s</m:t>
                            </m:r>
                          </m:sub>
                        </m:sSub>
                      </m:den>
                    </m:f>
                  </m:oMath>
                </m:oMathPara>
              </a14:m>
              <a:endParaRPr kumimoji="1" lang="ja-JP" altLang="en-US" sz="1100"/>
            </a:p>
          </xdr:txBody>
        </xdr:sp>
      </mc:Choice>
      <mc:Fallback xmlns="">
        <xdr:sp macro="" textlink="">
          <xdr:nvSpPr>
            <xdr:cNvPr id="4" name="テキスト ボックス 3"/>
            <xdr:cNvSpPr txBox="1"/>
          </xdr:nvSpPr>
          <xdr:spPr>
            <a:xfrm>
              <a:off x="819150" y="1595437"/>
              <a:ext cx="1295400" cy="442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  = 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95−15</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95−𝜃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 </a:t>
              </a:r>
              <a:r>
                <a:rPr lang="ja-JP" altLang="ja-JP" sz="1100" i="0">
                  <a:solidFill>
                    <a:schemeClr val="tx1"/>
                  </a:solidFill>
                  <a:effectLst/>
                  <a:latin typeface="+mn-lt"/>
                  <a:ea typeface="+mn-ea"/>
                  <a:cs typeface="+mn-cs"/>
                </a:rPr>
                <a:t>)</a:t>
              </a:r>
              <a:endParaRPr kumimoji="1" lang="ja-JP" altLang="en-US" sz="1100"/>
            </a:p>
          </xdr:txBody>
        </xdr:sp>
      </mc:Fallback>
    </mc:AlternateContent>
    <xdr:clientData/>
  </xdr:oneCellAnchor>
  <xdr:oneCellAnchor>
    <xdr:from>
      <xdr:col>2</xdr:col>
      <xdr:colOff>66675</xdr:colOff>
      <xdr:row>36</xdr:row>
      <xdr:rowOff>71437</xdr:rowOff>
    </xdr:from>
    <xdr:ext cx="914400" cy="438005"/>
    <mc:AlternateContent xmlns:mc="http://schemas.openxmlformats.org/markup-compatibility/2006" xmlns:a14="http://schemas.microsoft.com/office/drawing/2010/main">
      <mc:Choice Requires="a14">
        <xdr:sp macro="" textlink="">
          <xdr:nvSpPr>
            <xdr:cNvPr id="5" name="テキスト ボックス 4"/>
            <xdr:cNvSpPr txBox="1"/>
          </xdr:nvSpPr>
          <xdr:spPr>
            <a:xfrm>
              <a:off x="857250" y="7567612"/>
              <a:ext cx="914400"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i</m:t>
                        </m:r>
                      </m:sub>
                    </m:sSub>
                    <m:r>
                      <a:rPr lang="en-US" altLang="ja-JP" sz="1100">
                        <a:solidFill>
                          <a:schemeClr val="tx1"/>
                        </a:solidFill>
                        <a:effectLst/>
                        <a:latin typeface="Cambria Math"/>
                        <a:ea typeface="+mn-ea"/>
                        <a:cs typeface="+mn-cs"/>
                      </a:rPr>
                      <m:t> = </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i</m:t>
                        </m:r>
                      </m:sub>
                    </m:sSub>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60</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i</m:t>
                            </m:r>
                          </m:sub>
                        </m:sSub>
                      </m:den>
                    </m:f>
                  </m:oMath>
                </m:oMathPara>
              </a14:m>
              <a:endParaRPr kumimoji="1" lang="ja-JP" altLang="en-US" sz="1100"/>
            </a:p>
          </xdr:txBody>
        </xdr:sp>
      </mc:Choice>
      <mc:Fallback xmlns="">
        <xdr:sp macro="" textlink="">
          <xdr:nvSpPr>
            <xdr:cNvPr id="5" name="テキスト ボックス 4"/>
            <xdr:cNvSpPr txBox="1"/>
          </xdr:nvSpPr>
          <xdr:spPr>
            <a:xfrm>
              <a:off x="857250" y="7567612"/>
              <a:ext cx="914400"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i  = 𝑃</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i</a:t>
              </a: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 60</a:t>
              </a:r>
              <a:r>
                <a:rPr lang="ja-JP" altLang="ja-JP" sz="1100"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𝑇</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i </a:t>
              </a:r>
              <a:endParaRPr kumimoji="1" lang="ja-JP" altLang="en-US" sz="1100"/>
            </a:p>
          </xdr:txBody>
        </xdr:sp>
      </mc:Fallback>
    </mc:AlternateContent>
    <xdr:clientData/>
  </xdr:oneCellAnchor>
  <xdr:oneCellAnchor>
    <xdr:from>
      <xdr:col>1</xdr:col>
      <xdr:colOff>123824</xdr:colOff>
      <xdr:row>62</xdr:row>
      <xdr:rowOff>80962</xdr:rowOff>
    </xdr:from>
    <xdr:ext cx="2209801" cy="275973"/>
    <mc:AlternateContent xmlns:mc="http://schemas.openxmlformats.org/markup-compatibility/2006" xmlns:a14="http://schemas.microsoft.com/office/drawing/2010/main">
      <mc:Choice Requires="a14">
        <xdr:sp macro="" textlink="">
          <xdr:nvSpPr>
            <xdr:cNvPr id="6" name="テキスト ボックス 5"/>
            <xdr:cNvSpPr txBox="1"/>
          </xdr:nvSpPr>
          <xdr:spPr>
            <a:xfrm>
              <a:off x="657224" y="12530137"/>
              <a:ext cx="2209801" cy="2759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dH</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𝑛</m:t>
                        </m:r>
                      </m:e>
                      <m:sub>
                        <m:r>
                          <m:rPr>
                            <m:sty m:val="p"/>
                          </m:rPr>
                          <a:rPr lang="en-US" altLang="ja-JP" sz="1100" i="0">
                            <a:solidFill>
                              <a:schemeClr val="tx1"/>
                            </a:solidFill>
                            <a:effectLst/>
                            <a:latin typeface="Cambria Math"/>
                            <a:ea typeface="+mn-ea"/>
                            <a:cs typeface="+mn-cs"/>
                          </a:rPr>
                          <m:t>s</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i="0">
                            <a:solidFill>
                              <a:schemeClr val="tx1"/>
                            </a:solidFill>
                            <a:effectLst/>
                            <a:latin typeface="Cambria Math"/>
                            <a:ea typeface="+mn-ea"/>
                            <a:cs typeface="+mn-cs"/>
                          </a:rPr>
                          <m:t>s</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h</m:t>
                        </m:r>
                      </m:e>
                      <m:sub>
                        <m:r>
                          <m:rPr>
                            <m:sty m:val="p"/>
                          </m:rPr>
                          <a:rPr lang="en-US" altLang="ja-JP" sz="1100" i="0">
                            <a:solidFill>
                              <a:schemeClr val="tx1"/>
                            </a:solidFill>
                            <a:effectLst/>
                            <a:latin typeface="Cambria Math"/>
                            <a:ea typeface="+mn-ea"/>
                            <a:cs typeface="+mn-cs"/>
                          </a:rPr>
                          <m:t>c</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i="0">
                            <a:solidFill>
                              <a:schemeClr val="tx1"/>
                            </a:solidFill>
                            <a:effectLst/>
                            <a:latin typeface="Cambria Math"/>
                            <a:ea typeface="+mn-ea"/>
                            <a:cs typeface="+mn-cs"/>
                          </a:rPr>
                          <m:t>c</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h</m:t>
                        </m:r>
                      </m:e>
                      <m:sub>
                        <m:r>
                          <a:rPr lang="en-US" altLang="ja-JP" sz="1100" i="1">
                            <a:solidFill>
                              <a:schemeClr val="tx1"/>
                            </a:solidFill>
                            <a:effectLst/>
                            <a:latin typeface="Cambria Math"/>
                            <a:ea typeface="+mn-ea"/>
                            <a:cs typeface="+mn-cs"/>
                          </a:rPr>
                          <m:t>𝑖</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i="0">
                            <a:solidFill>
                              <a:schemeClr val="tx1"/>
                            </a:solidFill>
                            <a:effectLst/>
                            <a:latin typeface="Cambria Math"/>
                            <a:ea typeface="+mn-ea"/>
                            <a:cs typeface="+mn-cs"/>
                          </a:rPr>
                          <m:t>i</m:t>
                        </m:r>
                      </m:sub>
                    </m:sSub>
                  </m:oMath>
                </m:oMathPara>
              </a14:m>
              <a:endParaRPr kumimoji="1" lang="ja-JP" altLang="en-US" sz="1100"/>
            </a:p>
          </xdr:txBody>
        </xdr:sp>
      </mc:Choice>
      <mc:Fallback xmlns="">
        <xdr:sp macro="" textlink="">
          <xdr:nvSpPr>
            <xdr:cNvPr id="6" name="テキスト ボックス 5"/>
            <xdr:cNvSpPr txBox="1"/>
          </xdr:nvSpPr>
          <xdr:spPr>
            <a:xfrm>
              <a:off x="657224" y="12530137"/>
              <a:ext cx="2209801" cy="2759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dH=𝑛</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a:t>
              </a: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s+ℎ</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a:t>
              </a: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c+ℎ</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𝑖</a:t>
              </a: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i</a:t>
              </a:r>
              <a:endParaRPr kumimoji="1" lang="ja-JP" altLang="en-US" sz="1100"/>
            </a:p>
          </xdr:txBody>
        </xdr:sp>
      </mc:Fallback>
    </mc:AlternateContent>
    <xdr:clientData/>
  </xdr:oneCellAnchor>
  <xdr:oneCellAnchor>
    <xdr:from>
      <xdr:col>1</xdr:col>
      <xdr:colOff>76200</xdr:colOff>
      <xdr:row>63</xdr:row>
      <xdr:rowOff>176212</xdr:rowOff>
    </xdr:from>
    <xdr:ext cx="3124201" cy="480068"/>
    <mc:AlternateContent xmlns:mc="http://schemas.openxmlformats.org/markup-compatibility/2006" xmlns:a14="http://schemas.microsoft.com/office/drawing/2010/main">
      <mc:Choice Requires="a14">
        <xdr:sp macro="" textlink="">
          <xdr:nvSpPr>
            <xdr:cNvPr id="7" name="テキスト ボックス 6"/>
            <xdr:cNvSpPr txBox="1"/>
          </xdr:nvSpPr>
          <xdr:spPr>
            <a:xfrm>
              <a:off x="609600" y="12815887"/>
              <a:ext cx="3124201" cy="4800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dV</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𝑛</m:t>
                        </m:r>
                      </m:e>
                      <m:sub>
                        <m:r>
                          <m:rPr>
                            <m:sty m:val="p"/>
                          </m:rPr>
                          <a:rPr lang="en-US" altLang="ja-JP" sz="1100" i="0">
                            <a:solidFill>
                              <a:schemeClr val="tx1"/>
                            </a:solidFill>
                            <a:effectLst/>
                            <a:latin typeface="Cambria Math"/>
                            <a:ea typeface="+mn-ea"/>
                            <a:cs typeface="+mn-cs"/>
                          </a:rPr>
                          <m:t>s</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i="0">
                            <a:solidFill>
                              <a:schemeClr val="tx1"/>
                            </a:solidFill>
                            <a:effectLst/>
                            <a:latin typeface="Cambria Math"/>
                            <a:ea typeface="+mn-ea"/>
                            <a:cs typeface="+mn-cs"/>
                          </a:rPr>
                          <m:t>s</m:t>
                        </m:r>
                      </m:sub>
                    </m:sSub>
                    <m:r>
                      <a:rPr lang="en-US" altLang="ja-JP" sz="1100" i="1">
                        <a:solidFill>
                          <a:schemeClr val="tx1"/>
                        </a:solidFill>
                        <a:effectLst/>
                        <a:latin typeface="Cambria Math"/>
                        <a:ea typeface="+mn-ea"/>
                        <a:cs typeface="+mn-cs"/>
                      </a:rPr>
                      <m:t>+</m:t>
                    </m:r>
                    <m:f>
                      <m:fPr>
                        <m:ctrlPr>
                          <a:rPr lang="ja-JP" altLang="ja-JP" sz="1100" i="1">
                            <a:solidFill>
                              <a:schemeClr val="tx1"/>
                            </a:solidFill>
                            <a:effectLst/>
                            <a:latin typeface="Cambria Math"/>
                            <a:ea typeface="+mn-ea"/>
                            <a:cs typeface="+mn-cs"/>
                          </a:rPr>
                        </m:ctrlPr>
                      </m:fPr>
                      <m:num>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𝑣</m:t>
                            </m:r>
                          </m:e>
                          <m:sub>
                            <m:r>
                              <m:rPr>
                                <m:sty m:val="p"/>
                              </m:rPr>
                              <a:rPr lang="en-US" altLang="ja-JP" sz="1100" i="0">
                                <a:solidFill>
                                  <a:schemeClr val="tx1"/>
                                </a:solidFill>
                                <a:effectLst/>
                                <a:latin typeface="Cambria Math"/>
                                <a:ea typeface="+mn-ea"/>
                                <a:cs typeface="+mn-cs"/>
                              </a:rPr>
                              <m:t>d</m:t>
                            </m:r>
                          </m:sub>
                        </m:sSub>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𝑉</m:t>
                            </m:r>
                          </m:e>
                          <m:sub>
                            <m:r>
                              <m:rPr>
                                <m:sty m:val="p"/>
                              </m:rPr>
                              <a:rPr lang="en-US" altLang="ja-JP" sz="1100" i="0">
                                <a:solidFill>
                                  <a:schemeClr val="tx1"/>
                                </a:solidFill>
                                <a:effectLst/>
                                <a:latin typeface="Cambria Math"/>
                                <a:ea typeface="+mn-ea"/>
                                <a:cs typeface="+mn-cs"/>
                              </a:rPr>
                              <m:t>c</m:t>
                            </m:r>
                          </m:sub>
                        </m:sSub>
                      </m:den>
                    </m:f>
                    <m:sSub>
                      <m:sSubPr>
                        <m:ctrlPr>
                          <a:rPr lang="ja-JP" altLang="ja-JP" sz="1100" i="1">
                            <a:solidFill>
                              <a:schemeClr val="tx1"/>
                            </a:solidFill>
                            <a:effectLst/>
                            <a:latin typeface="Cambria Math"/>
                            <a:ea typeface="+mn-ea"/>
                            <a:cs typeface="+mn-cs"/>
                          </a:rPr>
                        </m:ctrlPr>
                      </m:sSubPr>
                      <m:e>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1</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𝑟</m:t>
                                </m:r>
                              </m:e>
                              <m:sub>
                                <m:r>
                                  <m:rPr>
                                    <m:sty m:val="p"/>
                                  </m:rPr>
                                  <a:rPr lang="en-US" altLang="ja-JP" sz="1100">
                                    <a:solidFill>
                                      <a:schemeClr val="tx1"/>
                                    </a:solidFill>
                                    <a:effectLst/>
                                    <a:latin typeface="Cambria Math"/>
                                    <a:ea typeface="+mn-ea"/>
                                    <a:cs typeface="+mn-cs"/>
                                  </a:rPr>
                                  <m:t>c</m:t>
                                </m:r>
                              </m:sub>
                            </m:sSub>
                          </m:den>
                        </m:f>
                        <m:r>
                          <a:rPr lang="en-US" altLang="ja-JP" sz="1100" i="1">
                            <a:solidFill>
                              <a:schemeClr val="tx1"/>
                            </a:solidFill>
                            <a:effectLst/>
                            <a:latin typeface="Cambria Math"/>
                            <a:ea typeface="+mn-ea"/>
                            <a:cs typeface="+mn-cs"/>
                          </a:rPr>
                          <m:t>𝑄</m:t>
                        </m:r>
                      </m:e>
                      <m:sub>
                        <m:r>
                          <m:rPr>
                            <m:sty m:val="p"/>
                          </m:rPr>
                          <a:rPr lang="en-US" altLang="ja-JP" sz="1100" i="0">
                            <a:solidFill>
                              <a:schemeClr val="tx1"/>
                            </a:solidFill>
                            <a:effectLst/>
                            <a:latin typeface="Cambria Math"/>
                            <a:ea typeface="+mn-ea"/>
                            <a:cs typeface="+mn-cs"/>
                          </a:rPr>
                          <m:t>c</m:t>
                        </m:r>
                      </m:sub>
                    </m:sSub>
                    <m:r>
                      <a:rPr lang="en-US" altLang="ja-JP" sz="1100" i="1">
                        <a:solidFill>
                          <a:schemeClr val="tx1"/>
                        </a:solidFill>
                        <a:effectLst/>
                        <a:latin typeface="Cambria Math"/>
                        <a:ea typeface="+mn-ea"/>
                        <a:cs typeface="+mn-cs"/>
                      </a:rPr>
                      <m:t>+</m:t>
                    </m:r>
                    <m:d>
                      <m:dPr>
                        <m:ctrlPr>
                          <a:rPr lang="ja-JP" altLang="ja-JP" sz="1100" i="1">
                            <a:solidFill>
                              <a:schemeClr val="tx1"/>
                            </a:solidFill>
                            <a:effectLst/>
                            <a:latin typeface="Cambria Math"/>
                            <a:ea typeface="+mn-ea"/>
                            <a:cs typeface="+mn-cs"/>
                          </a:rPr>
                        </m:ctrlPr>
                      </m:dPr>
                      <m:e>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h</m:t>
                            </m:r>
                          </m:e>
                          <m:sub>
                            <m:r>
                              <m:rPr>
                                <m:sty m:val="p"/>
                              </m:rPr>
                              <a:rPr lang="en-US" altLang="ja-JP" sz="1100" i="0">
                                <a:solidFill>
                                  <a:schemeClr val="tx1"/>
                                </a:solidFill>
                                <a:effectLst/>
                                <a:latin typeface="Cambria Math"/>
                                <a:ea typeface="+mn-ea"/>
                                <a:cs typeface="+mn-cs"/>
                              </a:rPr>
                              <m:t>d</m:t>
                            </m:r>
                          </m:sub>
                        </m:sSub>
                        <m:r>
                          <a:rPr lang="en-US" altLang="ja-JP" sz="1100" i="1">
                            <a:solidFill>
                              <a:schemeClr val="tx1"/>
                            </a:solidFill>
                            <a:effectLst/>
                            <a:latin typeface="Cambria Math"/>
                            <a:ea typeface="+mn-ea"/>
                            <a:cs typeface="+mn-cs"/>
                          </a:rPr>
                          <m:t>−</m:t>
                        </m:r>
                        <m:f>
                          <m:fPr>
                            <m:ctrlPr>
                              <a:rPr lang="ja-JP" altLang="ja-JP" sz="1100" i="1">
                                <a:solidFill>
                                  <a:schemeClr val="tx1"/>
                                </a:solidFill>
                                <a:effectLst/>
                                <a:latin typeface="Cambria Math"/>
                                <a:ea typeface="+mn-ea"/>
                                <a:cs typeface="+mn-cs"/>
                              </a:rPr>
                            </m:ctrlPr>
                          </m:fPr>
                          <m:num>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𝑣</m:t>
                                </m:r>
                              </m:e>
                              <m:sub>
                                <m:r>
                                  <m:rPr>
                                    <m:sty m:val="p"/>
                                  </m:rPr>
                                  <a:rPr lang="en-US" altLang="ja-JP" sz="1100" i="0">
                                    <a:solidFill>
                                      <a:schemeClr val="tx1"/>
                                    </a:solidFill>
                                    <a:effectLst/>
                                    <a:latin typeface="Cambria Math"/>
                                    <a:ea typeface="+mn-ea"/>
                                    <a:cs typeface="+mn-cs"/>
                                  </a:rPr>
                                  <m:t>d</m:t>
                                </m:r>
                              </m:sub>
                            </m:sSub>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𝑉</m:t>
                                </m:r>
                              </m:e>
                              <m:sub>
                                <m:r>
                                  <m:rPr>
                                    <m:sty m:val="p"/>
                                  </m:rPr>
                                  <a:rPr lang="en-US" altLang="ja-JP" sz="1100" i="0">
                                    <a:solidFill>
                                      <a:schemeClr val="tx1"/>
                                    </a:solidFill>
                                    <a:effectLst/>
                                    <a:latin typeface="Cambria Math"/>
                                    <a:ea typeface="+mn-ea"/>
                                    <a:cs typeface="+mn-cs"/>
                                  </a:rPr>
                                  <m:t>c</m:t>
                                </m:r>
                              </m:sub>
                            </m:sSub>
                          </m:den>
                        </m:f>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1</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𝑟</m:t>
                                </m:r>
                              </m:e>
                              <m:sub>
                                <m:r>
                                  <m:rPr>
                                    <m:sty m:val="p"/>
                                  </m:rPr>
                                  <a:rPr lang="en-US" altLang="ja-JP" sz="1100">
                                    <a:solidFill>
                                      <a:schemeClr val="tx1"/>
                                    </a:solidFill>
                                    <a:effectLst/>
                                    <a:latin typeface="Cambria Math"/>
                                    <a:ea typeface="+mn-ea"/>
                                    <a:cs typeface="+mn-cs"/>
                                  </a:rPr>
                                  <m:t>c</m:t>
                                </m:r>
                              </m:sub>
                            </m:sSub>
                          </m:den>
                        </m:f>
                      </m:e>
                    </m:d>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i="0">
                            <a:solidFill>
                              <a:schemeClr val="tx1"/>
                            </a:solidFill>
                            <a:effectLst/>
                            <a:latin typeface="Cambria Math"/>
                            <a:ea typeface="+mn-ea"/>
                            <a:cs typeface="+mn-cs"/>
                          </a:rPr>
                          <m:t>i</m:t>
                        </m:r>
                      </m:sub>
                    </m:sSub>
                  </m:oMath>
                </m:oMathPara>
              </a14:m>
              <a:endParaRPr kumimoji="1" lang="ja-JP" altLang="en-US" sz="1100"/>
            </a:p>
          </xdr:txBody>
        </xdr:sp>
      </mc:Choice>
      <mc:Fallback xmlns="">
        <xdr:sp macro="" textlink="">
          <xdr:nvSpPr>
            <xdr:cNvPr id="7" name="テキスト ボックス 6"/>
            <xdr:cNvSpPr txBox="1"/>
          </xdr:nvSpPr>
          <xdr:spPr>
            <a:xfrm>
              <a:off x="609600" y="12815887"/>
              <a:ext cx="3124201" cy="4800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dV=𝑛</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a:t>
              </a: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s+𝑣</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d</a:t>
              </a:r>
              <a:r>
                <a:rPr lang="ja-JP" altLang="ja-JP" sz="1100"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𝑉</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 </a:t>
              </a: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1</a:t>
              </a:r>
              <a:r>
                <a:rPr lang="ja-JP" altLang="ja-JP" sz="1100"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𝑟</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  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a:t>
              </a:r>
              <a:r>
                <a:rPr lang="ja-JP" altLang="ja-JP" sz="1100"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ℎ</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d−𝑣</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d</a:t>
              </a:r>
              <a:r>
                <a:rPr lang="ja-JP" altLang="ja-JP" sz="1100"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𝑉</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 </a:t>
              </a: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 1</a:t>
              </a:r>
              <a:r>
                <a:rPr lang="ja-JP" altLang="ja-JP" sz="1100"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𝑟</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 )</a:t>
              </a: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i</a:t>
              </a:r>
              <a:endParaRPr kumimoji="1" lang="ja-JP" altLang="en-US" sz="1100"/>
            </a:p>
          </xdr:txBody>
        </xdr:sp>
      </mc:Fallback>
    </mc:AlternateContent>
    <xdr:clientData/>
  </xdr:oneCellAnchor>
</xdr:wsDr>
</file>

<file path=xl/drawings/drawing7.xml><?xml version="1.0" encoding="utf-8"?>
<xdr:wsDr xmlns:xdr="http://schemas.openxmlformats.org/drawingml/2006/spreadsheetDrawing" xmlns:a="http://schemas.openxmlformats.org/drawingml/2006/main">
  <xdr:twoCellAnchor editAs="oneCell">
    <xdr:from>
      <xdr:col>2</xdr:col>
      <xdr:colOff>47625</xdr:colOff>
      <xdr:row>17</xdr:row>
      <xdr:rowOff>76200</xdr:rowOff>
    </xdr:from>
    <xdr:to>
      <xdr:col>3</xdr:col>
      <xdr:colOff>628650</xdr:colOff>
      <xdr:row>17</xdr:row>
      <xdr:rowOff>247650</xdr:rowOff>
    </xdr:to>
    <xdr:pic>
      <xdr:nvPicPr>
        <xdr:cNvPr id="19056" name="Picture 67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3829050"/>
          <a:ext cx="12668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28575</xdr:colOff>
      <xdr:row>34</xdr:row>
      <xdr:rowOff>66675</xdr:rowOff>
    </xdr:from>
    <xdr:to>
      <xdr:col>3</xdr:col>
      <xdr:colOff>276225</xdr:colOff>
      <xdr:row>36</xdr:row>
      <xdr:rowOff>66675</xdr:rowOff>
    </xdr:to>
    <xdr:pic>
      <xdr:nvPicPr>
        <xdr:cNvPr id="19058" name="Picture 67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 y="7620000"/>
          <a:ext cx="933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85725</xdr:colOff>
      <xdr:row>57</xdr:row>
      <xdr:rowOff>57150</xdr:rowOff>
    </xdr:from>
    <xdr:to>
      <xdr:col>6</xdr:col>
      <xdr:colOff>47625</xdr:colOff>
      <xdr:row>60</xdr:row>
      <xdr:rowOff>133350</xdr:rowOff>
    </xdr:to>
    <xdr:pic>
      <xdr:nvPicPr>
        <xdr:cNvPr id="19059" name="Picture 75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2950" y="12182475"/>
          <a:ext cx="41529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1</xdr:col>
      <xdr:colOff>228600</xdr:colOff>
      <xdr:row>7</xdr:row>
      <xdr:rowOff>33337</xdr:rowOff>
    </xdr:from>
    <xdr:ext cx="914400" cy="264560"/>
    <mc:AlternateContent xmlns:mc="http://schemas.openxmlformats.org/markup-compatibility/2006" xmlns:a14="http://schemas.microsoft.com/office/drawing/2010/main">
      <mc:Choice Requires="a14">
        <xdr:sp macro="" textlink="">
          <xdr:nvSpPr>
            <xdr:cNvPr id="2" name="テキスト ボックス 1"/>
            <xdr:cNvSpPr txBox="1"/>
          </xdr:nvSpPr>
          <xdr:spPr>
            <a:xfrm>
              <a:off x="581025" y="1776412"/>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𝑊</m:t>
                        </m:r>
                      </m:e>
                      <m:sub>
                        <m:r>
                          <m:rPr>
                            <m:sty m:val="p"/>
                          </m:rPr>
                          <a:rPr lang="en-US" altLang="ja-JP" sz="1100" i="0">
                            <a:solidFill>
                              <a:schemeClr val="tx1"/>
                            </a:solidFill>
                            <a:effectLst/>
                            <a:latin typeface="Cambria Math"/>
                            <a:ea typeface="+mn-ea"/>
                            <a:cs typeface="+mn-cs"/>
                          </a:rPr>
                          <m:t>s</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𝑊</m:t>
                        </m:r>
                      </m:e>
                      <m:sub>
                        <m:r>
                          <m:rPr>
                            <m:sty m:val="p"/>
                          </m:rPr>
                          <a:rPr lang="en-US" altLang="ja-JP" sz="1100" i="0">
                            <a:solidFill>
                              <a:schemeClr val="tx1"/>
                            </a:solidFill>
                            <a:effectLst/>
                            <a:latin typeface="Cambria Math"/>
                            <a:ea typeface="+mn-ea"/>
                            <a:cs typeface="+mn-cs"/>
                          </a:rPr>
                          <m:t>r</m:t>
                        </m:r>
                      </m:sub>
                    </m:sSub>
                  </m:oMath>
                </m:oMathPara>
              </a14:m>
              <a:endParaRPr kumimoji="1" lang="ja-JP" altLang="en-US" sz="1100"/>
            </a:p>
          </xdr:txBody>
        </xdr:sp>
      </mc:Choice>
      <mc:Fallback xmlns="">
        <xdr:sp macro="" textlink="">
          <xdr:nvSpPr>
            <xdr:cNvPr id="2" name="テキスト ボックス 1"/>
            <xdr:cNvSpPr txBox="1"/>
          </xdr:nvSpPr>
          <xdr:spPr>
            <a:xfrm>
              <a:off x="581025" y="1776412"/>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altLang="ja-JP" sz="1100" i="0">
                  <a:solidFill>
                    <a:schemeClr val="tx1"/>
                  </a:solidFill>
                  <a:effectLst/>
                  <a:latin typeface="+mn-lt"/>
                  <a:ea typeface="+mn-ea"/>
                  <a:cs typeface="+mn-cs"/>
                </a:rPr>
                <a:t>𝑊</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s=𝑊</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a:t>
              </a:r>
              <a:endParaRPr kumimoji="1" lang="ja-JP" altLang="en-US" sz="1100"/>
            </a:p>
          </xdr:txBody>
        </xdr:sp>
      </mc:Fallback>
    </mc:AlternateContent>
    <xdr:clientData/>
  </xdr:oneCellAnchor>
  <xdr:oneCellAnchor>
    <xdr:from>
      <xdr:col>1</xdr:col>
      <xdr:colOff>277585</xdr:colOff>
      <xdr:row>22</xdr:row>
      <xdr:rowOff>51707</xdr:rowOff>
    </xdr:from>
    <xdr:ext cx="1725386" cy="418000"/>
    <mc:AlternateContent xmlns:mc="http://schemas.openxmlformats.org/markup-compatibility/2006" xmlns:a14="http://schemas.microsoft.com/office/drawing/2010/main">
      <mc:Choice Requires="a14">
        <xdr:sp macro="" textlink="">
          <xdr:nvSpPr>
            <xdr:cNvPr id="3" name="テキスト ボックス 2"/>
            <xdr:cNvSpPr txBox="1"/>
          </xdr:nvSpPr>
          <xdr:spPr>
            <a:xfrm>
              <a:off x="631371" y="5276850"/>
              <a:ext cx="1725386" cy="41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𝑊</m:t>
                        </m:r>
                      </m:e>
                      <m:sub>
                        <m:r>
                          <m:rPr>
                            <m:sty m:val="p"/>
                          </m:rPr>
                          <a:rPr lang="en-US" altLang="ja-JP" sz="1100">
                            <a:solidFill>
                              <a:schemeClr val="tx1"/>
                            </a:solidFill>
                            <a:effectLst/>
                            <a:latin typeface="Cambria Math"/>
                            <a:ea typeface="+mn-ea"/>
                            <a:cs typeface="+mn-cs"/>
                          </a:rPr>
                          <m:t>c</m:t>
                        </m:r>
                      </m:sub>
                    </m:sSub>
                    <m:r>
                      <a:rPr lang="en-US" altLang="ja-JP" sz="1100">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𝑓</m:t>
                        </m:r>
                      </m:e>
                      <m:sub>
                        <m:r>
                          <m:rPr>
                            <m:sty m:val="p"/>
                          </m:rPr>
                          <a:rPr lang="en-US" altLang="ja-JP" sz="1100">
                            <a:solidFill>
                              <a:schemeClr val="tx1"/>
                            </a:solidFill>
                            <a:effectLst/>
                            <a:latin typeface="Cambria Math"/>
                            <a:ea typeface="+mn-ea"/>
                            <a:cs typeface="+mn-cs"/>
                          </a:rPr>
                          <m:t>b</m:t>
                        </m:r>
                      </m:sub>
                    </m:sSub>
                    <m:f>
                      <m:fPr>
                        <m:ctrlPr>
                          <a:rPr lang="ja-JP" altLang="ja-JP" sz="1100" i="1">
                            <a:solidFill>
                              <a:schemeClr val="tx1"/>
                            </a:solidFill>
                            <a:effectLst/>
                            <a:latin typeface="Cambria Math"/>
                            <a:ea typeface="+mn-ea"/>
                            <a:cs typeface="+mn-cs"/>
                          </a:rPr>
                        </m:ctrlPr>
                      </m:fPr>
                      <m:num>
                        <m:r>
                          <a:rPr lang="en-US" altLang="ja-JP" sz="1100" i="1">
                            <a:solidFill>
                              <a:schemeClr val="tx1"/>
                            </a:solidFill>
                            <a:effectLst/>
                            <a:latin typeface="Cambria Math"/>
                            <a:ea typeface="+mn-ea"/>
                            <a:cs typeface="+mn-cs"/>
                          </a:rPr>
                          <m:t>3600</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𝑝</m:t>
                            </m:r>
                          </m:e>
                          <m:sub>
                            <m:r>
                              <m:rPr>
                                <m:sty m:val="p"/>
                              </m:rPr>
                              <a:rPr lang="en-US" altLang="ja-JP" sz="1100" i="0">
                                <a:solidFill>
                                  <a:schemeClr val="tx1"/>
                                </a:solidFill>
                                <a:effectLst/>
                                <a:latin typeface="Cambria Math"/>
                                <a:ea typeface="+mn-ea"/>
                                <a:cs typeface="+mn-cs"/>
                              </a:rPr>
                              <m:t>r</m:t>
                            </m:r>
                          </m:sub>
                        </m:sSub>
                      </m:num>
                      <m:den>
                        <m:r>
                          <a:rPr lang="en-US" altLang="ja-JP" sz="1100" i="1">
                            <a:solidFill>
                              <a:schemeClr val="tx1"/>
                            </a:solidFill>
                            <a:effectLst/>
                            <a:latin typeface="Cambria Math"/>
                            <a:ea typeface="+mn-ea"/>
                            <a:cs typeface="+mn-cs"/>
                          </a:rPr>
                          <m:t>𝐿</m:t>
                        </m:r>
                      </m:den>
                    </m:f>
                    <m:f>
                      <m:fPr>
                        <m:ctrlPr>
                          <a:rPr lang="ja-JP" altLang="ja-JP" sz="1100" i="1">
                            <a:solidFill>
                              <a:schemeClr val="tx1"/>
                            </a:solidFill>
                            <a:effectLst/>
                            <a:latin typeface="Cambria Math"/>
                            <a:ea typeface="+mn-ea"/>
                            <a:cs typeface="+mn-cs"/>
                          </a:rPr>
                        </m:ctrlPr>
                      </m:fPr>
                      <m:num>
                        <m:sSub>
                          <m:sSubPr>
                            <m:ctrlPr>
                              <a:rPr lang="ja-JP" altLang="ja-JP" sz="1100" i="1">
                                <a:solidFill>
                                  <a:schemeClr val="tx1"/>
                                </a:solidFill>
                                <a:effectLst/>
                                <a:latin typeface="Cambria Math"/>
                                <a:ea typeface="+mn-ea"/>
                                <a:cs typeface="+mn-cs"/>
                              </a:rPr>
                            </m:ctrlPr>
                          </m:sSubPr>
                          <m:e>
                            <m:r>
                              <a:rPr lang="ja-JP" altLang="ja-JP" sz="1100" i="1">
                                <a:solidFill>
                                  <a:schemeClr val="tx1"/>
                                </a:solidFill>
                                <a:effectLst/>
                                <a:latin typeface="Cambria Math"/>
                                <a:ea typeface="+mn-ea"/>
                                <a:cs typeface="+mn-cs"/>
                              </a:rPr>
                              <m:t>𝜂</m:t>
                            </m:r>
                          </m:e>
                          <m:sub>
                            <m:r>
                              <m:rPr>
                                <m:sty m:val="p"/>
                              </m:rPr>
                              <a:rPr lang="en-US" altLang="ja-JP" sz="1100">
                                <a:solidFill>
                                  <a:schemeClr val="tx1"/>
                                </a:solidFill>
                                <a:effectLst/>
                                <a:latin typeface="Cambria Math"/>
                                <a:ea typeface="+mn-ea"/>
                                <a:cs typeface="+mn-cs"/>
                              </a:rPr>
                              <m:t>s</m:t>
                            </m:r>
                          </m:sub>
                        </m:sSub>
                      </m:num>
                      <m:den>
                        <m:r>
                          <a:rPr lang="en-US" altLang="ja-JP" sz="1100" i="1">
                            <a:solidFill>
                              <a:schemeClr val="tx1"/>
                            </a:solidFill>
                            <a:effectLst/>
                            <a:latin typeface="Cambria Math"/>
                            <a:ea typeface="+mn-ea"/>
                            <a:cs typeface="+mn-cs"/>
                          </a:rPr>
                          <m:t>100</m:t>
                        </m:r>
                      </m:den>
                    </m:f>
                  </m:oMath>
                </m:oMathPara>
              </a14:m>
              <a:endParaRPr kumimoji="1" lang="ja-JP" altLang="en-US" sz="1100"/>
            </a:p>
          </xdr:txBody>
        </xdr:sp>
      </mc:Choice>
      <mc:Fallback xmlns="">
        <xdr:sp macro="" textlink="">
          <xdr:nvSpPr>
            <xdr:cNvPr id="3" name="テキスト ボックス 2"/>
            <xdr:cNvSpPr txBox="1"/>
          </xdr:nvSpPr>
          <xdr:spPr>
            <a:xfrm>
              <a:off x="631371" y="5276850"/>
              <a:ext cx="1725386" cy="41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i="0">
                  <a:solidFill>
                    <a:schemeClr val="tx1"/>
                  </a:solidFill>
                  <a:effectLst/>
                  <a:latin typeface="+mn-lt"/>
                  <a:ea typeface="+mn-ea"/>
                  <a:cs typeface="+mn-cs"/>
                </a:rPr>
                <a:t>𝑊</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c=𝑓</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b</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3600𝑝</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𝐿</a:t>
              </a:r>
              <a:r>
                <a:rPr lang="ja-JP" altLang="ja-JP" sz="1100" i="0">
                  <a:solidFill>
                    <a:schemeClr val="tx1"/>
                  </a:solidFill>
                  <a:effectLst/>
                  <a:latin typeface="+mn-lt"/>
                  <a:ea typeface="+mn-ea"/>
                  <a:cs typeface="+mn-cs"/>
                </a:rPr>
                <a:t>  𝜂_</a:t>
              </a:r>
              <a:r>
                <a:rPr lang="en-US" altLang="ja-JP" sz="1100" i="0">
                  <a:solidFill>
                    <a:schemeClr val="tx1"/>
                  </a:solidFill>
                  <a:effectLst/>
                  <a:latin typeface="+mn-lt"/>
                  <a:ea typeface="+mn-ea"/>
                  <a:cs typeface="+mn-cs"/>
                </a:rPr>
                <a:t>s</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100</a:t>
              </a:r>
              <a:endParaRPr kumimoji="1" lang="ja-JP" altLang="en-US" sz="1100"/>
            </a:p>
          </xdr:txBody>
        </xdr:sp>
      </mc:Fallback>
    </mc:AlternateContent>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tabSelected="1" view="pageBreakPreview" zoomScaleNormal="100" zoomScaleSheetLayoutView="100" workbookViewId="0">
      <selection activeCell="O10" sqref="O10"/>
    </sheetView>
  </sheetViews>
  <sheetFormatPr defaultRowHeight="13.5"/>
  <cols>
    <col min="1" max="1" width="13.625" style="9" customWidth="1"/>
    <col min="2" max="2" width="12.5" style="9" customWidth="1"/>
    <col min="3" max="3" width="9.875" style="9" customWidth="1"/>
    <col min="4" max="4" width="6" style="9" customWidth="1"/>
    <col min="5" max="5" width="6.875" style="9" customWidth="1"/>
    <col min="6" max="6" width="7.625" style="9" customWidth="1"/>
    <col min="7" max="7" width="9.5" style="9" customWidth="1"/>
    <col min="8" max="8" width="6.5" style="9" customWidth="1"/>
    <col min="9" max="9" width="8.75" style="9" customWidth="1"/>
    <col min="10" max="10" width="7.625" style="9" customWidth="1"/>
    <col min="11" max="16384" width="9" style="9"/>
  </cols>
  <sheetData>
    <row r="1" spans="1:14" s="1" customFormat="1" ht="15" customHeight="1" thickBot="1">
      <c r="F1" s="572"/>
      <c r="G1" s="573"/>
      <c r="H1" s="572"/>
      <c r="I1" s="574"/>
      <c r="J1" s="574"/>
    </row>
    <row r="2" spans="1:14" s="1" customFormat="1" ht="18.75" customHeight="1" thickTop="1" thickBot="1">
      <c r="A2" s="560" t="s">
        <v>343</v>
      </c>
      <c r="B2" s="561"/>
      <c r="C2" s="561"/>
      <c r="D2" s="561"/>
      <c r="E2" s="561"/>
      <c r="F2" s="561"/>
      <c r="G2" s="561"/>
      <c r="H2" s="561"/>
      <c r="I2" s="561"/>
      <c r="J2" s="562"/>
    </row>
    <row r="3" spans="1:14" ht="20.100000000000001" customHeight="1" thickTop="1">
      <c r="A3" s="427" t="s">
        <v>22</v>
      </c>
      <c r="B3" s="437" t="s">
        <v>216</v>
      </c>
      <c r="C3" s="438"/>
      <c r="D3" s="438"/>
      <c r="E3" s="438"/>
      <c r="F3" s="438"/>
      <c r="G3" s="439"/>
      <c r="H3" s="86" t="s">
        <v>255</v>
      </c>
      <c r="I3" s="443"/>
      <c r="J3" s="444"/>
    </row>
    <row r="4" spans="1:14" ht="20.100000000000001" customHeight="1">
      <c r="A4" s="428"/>
      <c r="B4" s="440"/>
      <c r="C4" s="441"/>
      <c r="D4" s="441"/>
      <c r="E4" s="441"/>
      <c r="F4" s="441"/>
      <c r="G4" s="442"/>
      <c r="H4" s="88" t="s">
        <v>37</v>
      </c>
      <c r="I4" s="445"/>
      <c r="J4" s="446"/>
    </row>
    <row r="5" spans="1:14" ht="27" customHeight="1">
      <c r="A5" s="87" t="s">
        <v>23</v>
      </c>
      <c r="B5" s="460"/>
      <c r="C5" s="461"/>
      <c r="D5" s="461"/>
      <c r="E5" s="462"/>
      <c r="F5" s="330" t="s">
        <v>7</v>
      </c>
      <c r="G5" s="447"/>
      <c r="H5" s="448"/>
      <c r="I5" s="448"/>
      <c r="J5" s="449"/>
    </row>
    <row r="6" spans="1:14" ht="27" customHeight="1" thickBot="1">
      <c r="A6" s="12" t="s">
        <v>6</v>
      </c>
      <c r="B6" s="453"/>
      <c r="C6" s="454"/>
      <c r="D6" s="454"/>
      <c r="E6" s="455"/>
      <c r="F6" s="370"/>
      <c r="G6" s="450"/>
      <c r="H6" s="451"/>
      <c r="I6" s="451"/>
      <c r="J6" s="452"/>
    </row>
    <row r="7" spans="1:14" s="1" customFormat="1" ht="27" customHeight="1">
      <c r="A7" s="283" t="s">
        <v>12</v>
      </c>
      <c r="B7" s="463"/>
      <c r="C7" s="464"/>
      <c r="D7" s="464"/>
      <c r="E7" s="464"/>
      <c r="F7" s="419" t="s">
        <v>17</v>
      </c>
      <c r="G7" s="456"/>
      <c r="H7" s="457"/>
      <c r="I7" s="457"/>
      <c r="J7" s="458"/>
    </row>
    <row r="8" spans="1:14" s="1" customFormat="1" ht="20.100000000000001" customHeight="1">
      <c r="A8" s="284" t="s">
        <v>38</v>
      </c>
      <c r="B8" s="99"/>
      <c r="C8" s="100" t="s">
        <v>39</v>
      </c>
      <c r="D8" s="469"/>
      <c r="E8" s="470"/>
      <c r="F8" s="420"/>
      <c r="G8" s="421"/>
      <c r="H8" s="422"/>
      <c r="I8" s="422"/>
      <c r="J8" s="423"/>
    </row>
    <row r="9" spans="1:14" s="1" customFormat="1" ht="39" customHeight="1">
      <c r="A9" s="285" t="s">
        <v>42</v>
      </c>
      <c r="B9" s="471"/>
      <c r="C9" s="472"/>
      <c r="D9" s="472"/>
      <c r="E9" s="472"/>
      <c r="F9" s="472"/>
      <c r="G9" s="472"/>
      <c r="H9" s="472"/>
      <c r="I9" s="472"/>
      <c r="J9" s="473"/>
    </row>
    <row r="10" spans="1:14" ht="20.100000000000001" customHeight="1">
      <c r="A10" s="371" t="s">
        <v>15</v>
      </c>
      <c r="B10" s="88" t="s">
        <v>191</v>
      </c>
      <c r="C10" s="101"/>
      <c r="D10" s="89" t="s">
        <v>26</v>
      </c>
      <c r="E10" s="102"/>
      <c r="F10" s="89" t="s">
        <v>27</v>
      </c>
      <c r="G10" s="102"/>
      <c r="H10" s="90" t="s">
        <v>200</v>
      </c>
      <c r="I10" s="91" t="s">
        <v>175</v>
      </c>
      <c r="J10" s="103"/>
    </row>
    <row r="11" spans="1:14" ht="20.100000000000001" customHeight="1">
      <c r="A11" s="372"/>
      <c r="B11" s="88" t="s">
        <v>192</v>
      </c>
      <c r="C11" s="101"/>
      <c r="D11" s="89" t="s">
        <v>26</v>
      </c>
      <c r="E11" s="102"/>
      <c r="F11" s="89" t="s">
        <v>27</v>
      </c>
      <c r="G11" s="102"/>
      <c r="H11" s="90" t="s">
        <v>200</v>
      </c>
      <c r="I11" s="269" t="s">
        <v>252</v>
      </c>
      <c r="J11" s="271"/>
      <c r="L11" s="273"/>
      <c r="M11" s="273"/>
      <c r="N11" s="273"/>
    </row>
    <row r="12" spans="1:14" ht="20.100000000000001" customHeight="1" thickBot="1">
      <c r="A12" s="373"/>
      <c r="B12" s="92" t="s">
        <v>13</v>
      </c>
      <c r="C12" s="275"/>
      <c r="D12" s="272" t="s">
        <v>248</v>
      </c>
      <c r="E12" s="314"/>
      <c r="F12" s="276" t="s">
        <v>14</v>
      </c>
      <c r="G12" s="465" t="s">
        <v>251</v>
      </c>
      <c r="H12" s="466"/>
      <c r="I12" s="92" t="s">
        <v>54</v>
      </c>
      <c r="J12" s="270"/>
      <c r="L12" s="274"/>
      <c r="M12" s="176"/>
      <c r="N12" s="176"/>
    </row>
    <row r="13" spans="1:14" ht="3.75" customHeight="1" thickBot="1">
      <c r="A13" s="93"/>
      <c r="B13" s="94"/>
      <c r="C13" s="95"/>
      <c r="D13" s="96"/>
      <c r="E13" s="96"/>
      <c r="F13" s="97"/>
      <c r="G13" s="96"/>
      <c r="H13" s="96"/>
      <c r="I13" s="97"/>
      <c r="J13" s="98"/>
      <c r="K13" s="80"/>
      <c r="L13" s="273"/>
      <c r="M13" s="273"/>
      <c r="N13" s="273"/>
    </row>
    <row r="14" spans="1:14" ht="15" customHeight="1">
      <c r="A14" s="374" t="s">
        <v>344</v>
      </c>
      <c r="B14" s="429" t="s">
        <v>234</v>
      </c>
      <c r="C14" s="430"/>
      <c r="D14" s="430"/>
      <c r="E14" s="431"/>
      <c r="F14" s="491" t="s">
        <v>235</v>
      </c>
      <c r="G14" s="467" t="str">
        <f>IF(AND('1.定格消費電力'!G23&lt;&gt;"",'1.定格消費電力'!G23&lt;='1.定格消費電力'!D25,'1.定格消費電力'!G23&gt;='1.定格消費電力'!E25,'1.定格消費電力'!G21&lt;&gt;"",E12&lt;&gt;""),'1.定格消費電力'!G21*E12,"")</f>
        <v/>
      </c>
      <c r="H14" s="459" t="s">
        <v>236</v>
      </c>
      <c r="I14" s="435" t="s">
        <v>237</v>
      </c>
      <c r="J14" s="436"/>
      <c r="L14" s="273"/>
      <c r="M14" s="273"/>
      <c r="N14" s="273"/>
    </row>
    <row r="15" spans="1:14" ht="15" customHeight="1">
      <c r="A15" s="375"/>
      <c r="B15" s="432"/>
      <c r="C15" s="433"/>
      <c r="D15" s="433"/>
      <c r="E15" s="434"/>
      <c r="F15" s="333"/>
      <c r="G15" s="468"/>
      <c r="H15" s="331"/>
      <c r="I15" s="255">
        <f>+'1.定格消費電力'!D25</f>
        <v>5</v>
      </c>
      <c r="J15" s="256">
        <f>+'1.定格消費電力'!E25</f>
        <v>-10</v>
      </c>
      <c r="L15" s="273"/>
      <c r="M15" s="273"/>
      <c r="N15" s="273"/>
    </row>
    <row r="16" spans="1:14" ht="12" customHeight="1">
      <c r="A16" s="375"/>
      <c r="B16" s="492" t="s">
        <v>221</v>
      </c>
      <c r="C16" s="482" t="s">
        <v>16</v>
      </c>
      <c r="D16" s="403"/>
      <c r="E16" s="403"/>
      <c r="F16" s="333" t="s">
        <v>43</v>
      </c>
      <c r="G16" s="364" t="str">
        <f>'2.熱効率'!G24</f>
        <v/>
      </c>
      <c r="H16" s="369" t="s">
        <v>3</v>
      </c>
      <c r="I16" s="478"/>
      <c r="J16" s="479"/>
      <c r="L16" s="273"/>
      <c r="M16" s="273"/>
      <c r="N16" s="273"/>
    </row>
    <row r="17" spans="1:12" ht="12" customHeight="1">
      <c r="A17" s="375"/>
      <c r="B17" s="493"/>
      <c r="C17" s="483"/>
      <c r="D17" s="484"/>
      <c r="E17" s="484"/>
      <c r="F17" s="490"/>
      <c r="G17" s="468"/>
      <c r="H17" s="331"/>
      <c r="I17" s="480"/>
      <c r="J17" s="481"/>
    </row>
    <row r="18" spans="1:12" ht="12" customHeight="1">
      <c r="A18" s="375"/>
      <c r="B18" s="493"/>
      <c r="C18" s="483" t="s">
        <v>238</v>
      </c>
      <c r="D18" s="484"/>
      <c r="E18" s="484"/>
      <c r="F18" s="490" t="s">
        <v>50</v>
      </c>
      <c r="G18" s="468" t="str">
        <f>'2.熱効率'!G72</f>
        <v/>
      </c>
      <c r="H18" s="330" t="s">
        <v>35</v>
      </c>
      <c r="I18" s="474"/>
      <c r="J18" s="485"/>
    </row>
    <row r="19" spans="1:12" ht="12" customHeight="1">
      <c r="A19" s="375"/>
      <c r="B19" s="494"/>
      <c r="C19" s="483"/>
      <c r="D19" s="484"/>
      <c r="E19" s="484"/>
      <c r="F19" s="490"/>
      <c r="G19" s="468"/>
      <c r="H19" s="331"/>
      <c r="I19" s="480"/>
      <c r="J19" s="481"/>
    </row>
    <row r="20" spans="1:12" ht="12" customHeight="1">
      <c r="A20" s="375"/>
      <c r="B20" s="409" t="s">
        <v>222</v>
      </c>
      <c r="C20" s="410"/>
      <c r="D20" s="410"/>
      <c r="E20" s="411"/>
      <c r="F20" s="332" t="s">
        <v>81</v>
      </c>
      <c r="G20" s="334" t="str">
        <f>'3.立上り性能'!G20</f>
        <v/>
      </c>
      <c r="H20" s="330" t="s">
        <v>82</v>
      </c>
      <c r="I20" s="474"/>
      <c r="J20" s="475"/>
    </row>
    <row r="21" spans="1:12" ht="12" customHeight="1">
      <c r="A21" s="375"/>
      <c r="B21" s="412"/>
      <c r="C21" s="413"/>
      <c r="D21" s="413"/>
      <c r="E21" s="414"/>
      <c r="F21" s="333"/>
      <c r="G21" s="335"/>
      <c r="H21" s="331"/>
      <c r="I21" s="476"/>
      <c r="J21" s="477"/>
    </row>
    <row r="22" spans="1:12" ht="12" customHeight="1">
      <c r="A22" s="375"/>
      <c r="B22" s="486" t="s">
        <v>223</v>
      </c>
      <c r="C22" s="410"/>
      <c r="D22" s="410"/>
      <c r="E22" s="411"/>
      <c r="F22" s="332" t="s">
        <v>55</v>
      </c>
      <c r="G22" s="415" t="str">
        <f>IF(+'4.調理能力'!F64="","",+'4.調理能力'!F64*E12)</f>
        <v/>
      </c>
      <c r="H22" s="330" t="s">
        <v>83</v>
      </c>
      <c r="I22" s="352" t="s">
        <v>102</v>
      </c>
      <c r="J22" s="349"/>
    </row>
    <row r="23" spans="1:12" ht="12" customHeight="1">
      <c r="A23" s="375"/>
      <c r="B23" s="487"/>
      <c r="C23" s="488"/>
      <c r="D23" s="488"/>
      <c r="E23" s="489"/>
      <c r="F23" s="333"/>
      <c r="G23" s="416"/>
      <c r="H23" s="331"/>
      <c r="I23" s="350"/>
      <c r="J23" s="351"/>
    </row>
    <row r="24" spans="1:12" ht="12" customHeight="1">
      <c r="A24" s="375"/>
      <c r="B24" s="397" t="s">
        <v>224</v>
      </c>
      <c r="C24" s="404" t="s">
        <v>16</v>
      </c>
      <c r="D24" s="405"/>
      <c r="E24" s="406"/>
      <c r="F24" s="332" t="s">
        <v>274</v>
      </c>
      <c r="G24" s="395" t="str">
        <f>IF('5.消費電力量'!H15="","",'5.消費電力量'!H15*E12)</f>
        <v/>
      </c>
      <c r="H24" s="330" t="s">
        <v>67</v>
      </c>
      <c r="I24" s="352"/>
      <c r="J24" s="353"/>
    </row>
    <row r="25" spans="1:12" ht="12" customHeight="1">
      <c r="A25" s="375"/>
      <c r="B25" s="398"/>
      <c r="C25" s="407"/>
      <c r="D25" s="405"/>
      <c r="E25" s="406"/>
      <c r="F25" s="333"/>
      <c r="G25" s="396"/>
      <c r="H25" s="331"/>
      <c r="I25" s="354"/>
      <c r="J25" s="355"/>
    </row>
    <row r="26" spans="1:12" ht="12" customHeight="1">
      <c r="A26" s="375"/>
      <c r="B26" s="398"/>
      <c r="C26" s="377" t="s">
        <v>29</v>
      </c>
      <c r="D26" s="496"/>
      <c r="E26" s="497"/>
      <c r="F26" s="332" t="s">
        <v>275</v>
      </c>
      <c r="G26" s="395" t="str">
        <f>IF(+'5.消費電力量'!H23="","",+'5.消費電力量'!H23*E12)</f>
        <v/>
      </c>
      <c r="H26" s="330" t="s">
        <v>36</v>
      </c>
      <c r="I26" s="352"/>
      <c r="J26" s="353"/>
    </row>
    <row r="27" spans="1:12" ht="12" customHeight="1">
      <c r="A27" s="375"/>
      <c r="B27" s="398"/>
      <c r="C27" s="380"/>
      <c r="D27" s="498"/>
      <c r="E27" s="499"/>
      <c r="F27" s="333"/>
      <c r="G27" s="396"/>
      <c r="H27" s="331"/>
      <c r="I27" s="354"/>
      <c r="J27" s="355"/>
    </row>
    <row r="28" spans="1:12" ht="12" customHeight="1">
      <c r="A28" s="375"/>
      <c r="B28" s="398"/>
      <c r="C28" s="380"/>
      <c r="D28" s="352" t="s">
        <v>341</v>
      </c>
      <c r="E28" s="500"/>
      <c r="F28" s="510"/>
      <c r="G28" s="395" t="str">
        <f>IF(+'5.消費電力量'!H34="","",+'5.消費電力量'!H34)</f>
        <v/>
      </c>
      <c r="H28" s="330" t="s">
        <v>36</v>
      </c>
      <c r="I28" s="352"/>
      <c r="J28" s="353"/>
    </row>
    <row r="29" spans="1:12" ht="12" customHeight="1">
      <c r="A29" s="375"/>
      <c r="B29" s="398"/>
      <c r="C29" s="383"/>
      <c r="D29" s="354"/>
      <c r="E29" s="501"/>
      <c r="F29" s="333"/>
      <c r="G29" s="396"/>
      <c r="H29" s="331"/>
      <c r="I29" s="354"/>
      <c r="J29" s="355"/>
    </row>
    <row r="30" spans="1:12" ht="12" customHeight="1">
      <c r="A30" s="375"/>
      <c r="B30" s="398"/>
      <c r="C30" s="386" t="s">
        <v>30</v>
      </c>
      <c r="D30" s="387"/>
      <c r="E30" s="388"/>
      <c r="F30" s="332" t="s">
        <v>276</v>
      </c>
      <c r="G30" s="395" t="str">
        <f>IF(+'5.消費電力量'!H45="","",+'5.消費電力量'!H45*E12)</f>
        <v/>
      </c>
      <c r="H30" s="330" t="s">
        <v>10</v>
      </c>
      <c r="I30" s="352"/>
      <c r="J30" s="353"/>
    </row>
    <row r="31" spans="1:12" ht="12" customHeight="1">
      <c r="A31" s="375"/>
      <c r="B31" s="398"/>
      <c r="C31" s="389"/>
      <c r="D31" s="390"/>
      <c r="E31" s="391"/>
      <c r="F31" s="333"/>
      <c r="G31" s="396"/>
      <c r="H31" s="331"/>
      <c r="I31" s="354"/>
      <c r="J31" s="355"/>
    </row>
    <row r="32" spans="1:12" ht="9.75" customHeight="1">
      <c r="A32" s="375"/>
      <c r="B32" s="398"/>
      <c r="C32" s="502" t="s">
        <v>271</v>
      </c>
      <c r="D32" s="506" t="s">
        <v>272</v>
      </c>
      <c r="E32" s="507"/>
      <c r="F32" s="400" t="s">
        <v>277</v>
      </c>
      <c r="G32" s="360" t="str">
        <f>IF('5.消費電力量'!H76="","",'5.消費電力量'!H76*E12)</f>
        <v/>
      </c>
      <c r="H32" s="330" t="s">
        <v>171</v>
      </c>
      <c r="I32" s="417" t="str">
        <f>"調理時間 "&amp;TEXT(+'5.消費電力量'!H69,"0.0")&amp;"h/日"</f>
        <v>調理時間 5.0h/日</v>
      </c>
      <c r="J32" s="418"/>
      <c r="L32" s="9">
        <f>+'5.消費電力量'!H69</f>
        <v>5</v>
      </c>
    </row>
    <row r="33" spans="1:12" ht="9.75" customHeight="1">
      <c r="A33" s="375"/>
      <c r="B33" s="398"/>
      <c r="C33" s="503"/>
      <c r="D33" s="506"/>
      <c r="E33" s="507"/>
      <c r="F33" s="401"/>
      <c r="G33" s="361"/>
      <c r="H33" s="369"/>
      <c r="I33" s="346" t="str">
        <f>"待機時間 "&amp;TEXT(+'5.消費電力量'!H70,"0.0")&amp;"h/日"</f>
        <v>待機時間 5.0h/日</v>
      </c>
      <c r="J33" s="347"/>
      <c r="L33" s="9">
        <f>+'5.消費電力量'!H70</f>
        <v>5</v>
      </c>
    </row>
    <row r="34" spans="1:12" ht="9.75" customHeight="1">
      <c r="A34" s="375"/>
      <c r="B34" s="398"/>
      <c r="C34" s="503"/>
      <c r="D34" s="506"/>
      <c r="E34" s="507"/>
      <c r="F34" s="402"/>
      <c r="G34" s="362"/>
      <c r="H34" s="331"/>
      <c r="I34" s="358" t="str">
        <f>"立上り回数 "&amp;TEXT(+'5.消費電力量'!H74,"0")&amp;" 回/日"</f>
        <v>立上り回数 1 回/日</v>
      </c>
      <c r="J34" s="359"/>
      <c r="L34" s="9">
        <f>+'5.消費電力量'!H74</f>
        <v>1</v>
      </c>
    </row>
    <row r="35" spans="1:12" ht="9" customHeight="1">
      <c r="A35" s="375"/>
      <c r="B35" s="398"/>
      <c r="C35" s="503"/>
      <c r="D35" s="506" t="s">
        <v>273</v>
      </c>
      <c r="E35" s="507"/>
      <c r="F35" s="400" t="s">
        <v>278</v>
      </c>
      <c r="G35" s="360" t="str">
        <f>IF('5.消費電力量'!H78="","",'5.消費電力量'!H78*E12)</f>
        <v/>
      </c>
      <c r="H35" s="330" t="s">
        <v>11</v>
      </c>
      <c r="I35" s="365" t="str">
        <f>"冷凍うどん"&amp;TEXT(+'5.消費電力量'!H73,"0")&amp;"玉/日"</f>
        <v>冷凍うどん400玉/日</v>
      </c>
      <c r="J35" s="366"/>
      <c r="L35" s="9">
        <f>+'5.消費電力量'!H73</f>
        <v>400</v>
      </c>
    </row>
    <row r="36" spans="1:12" ht="9" customHeight="1">
      <c r="A36" s="375"/>
      <c r="B36" s="398"/>
      <c r="C36" s="503"/>
      <c r="D36" s="506"/>
      <c r="E36" s="507"/>
      <c r="F36" s="401"/>
      <c r="G36" s="361"/>
      <c r="H36" s="369"/>
      <c r="I36" s="340" t="str">
        <f>"調理負荷率 "&amp;TEXT(+'5.消費電力量'!H72,"0.0")</f>
        <v>調理負荷率 0.4</v>
      </c>
      <c r="J36" s="341"/>
      <c r="L36" s="9">
        <f>+'5.消費電力量'!H72</f>
        <v>0.4</v>
      </c>
    </row>
    <row r="37" spans="1:12" ht="9" customHeight="1">
      <c r="A37" s="375"/>
      <c r="B37" s="398"/>
      <c r="C37" s="503"/>
      <c r="D37" s="506"/>
      <c r="E37" s="507"/>
      <c r="F37" s="401"/>
      <c r="G37" s="361"/>
      <c r="H37" s="369"/>
      <c r="I37" s="338" t="str">
        <f>"稼働時間 "&amp;TEXT(+'5.消費電力量'!H71,"0.0")&amp;"h/日"</f>
        <v>稼働時間 10.0h/日</v>
      </c>
      <c r="J37" s="339"/>
      <c r="L37" s="9">
        <f>+'5.消費電力量'!H71</f>
        <v>10</v>
      </c>
    </row>
    <row r="38" spans="1:12" ht="9" customHeight="1">
      <c r="A38" s="375"/>
      <c r="B38" s="403"/>
      <c r="C38" s="504"/>
      <c r="D38" s="506"/>
      <c r="E38" s="507"/>
      <c r="F38" s="402"/>
      <c r="G38" s="362"/>
      <c r="H38" s="331"/>
      <c r="I38" s="344" t="str">
        <f>"立上り回数 "&amp;TEXT(+'5.消費電力量'!H74,"0")&amp;" 回/日"</f>
        <v>立上り回数 1 回/日</v>
      </c>
      <c r="J38" s="345"/>
    </row>
    <row r="39" spans="1:12" ht="12" customHeight="1">
      <c r="A39" s="375"/>
      <c r="B39" s="397" t="s">
        <v>153</v>
      </c>
      <c r="C39" s="386" t="s">
        <v>167</v>
      </c>
      <c r="D39" s="387"/>
      <c r="E39" s="388"/>
      <c r="F39" s="332" t="s">
        <v>158</v>
      </c>
      <c r="G39" s="363" t="str">
        <f>IF('6.給水量'!G11="","",'6.給水量'!G11*E12)</f>
        <v/>
      </c>
      <c r="H39" s="330" t="s">
        <v>182</v>
      </c>
      <c r="I39" s="352"/>
      <c r="J39" s="353"/>
    </row>
    <row r="40" spans="1:12" ht="12" customHeight="1">
      <c r="A40" s="375"/>
      <c r="B40" s="398"/>
      <c r="C40" s="389"/>
      <c r="D40" s="390"/>
      <c r="E40" s="391"/>
      <c r="F40" s="333"/>
      <c r="G40" s="364"/>
      <c r="H40" s="331"/>
      <c r="I40" s="354"/>
      <c r="J40" s="355"/>
    </row>
    <row r="41" spans="1:12" ht="12" customHeight="1">
      <c r="A41" s="375"/>
      <c r="B41" s="398"/>
      <c r="C41" s="377" t="s">
        <v>152</v>
      </c>
      <c r="D41" s="378"/>
      <c r="E41" s="379"/>
      <c r="F41" s="332" t="s">
        <v>58</v>
      </c>
      <c r="G41" s="334" t="str">
        <f>IF(AND('6.給水量'!G22&lt;&gt;"",E12&lt;&gt;""),'6.給水量'!G22*E12,"")</f>
        <v/>
      </c>
      <c r="H41" s="330" t="s">
        <v>59</v>
      </c>
      <c r="I41" s="367" t="str">
        <f>"持ち出し水量 "&amp;TEXT(+'6.給水量'!G19,"0.0")&amp;"ℓ/kg"</f>
        <v>持ち出し水量 0.5ℓ/kg</v>
      </c>
      <c r="J41" s="368"/>
      <c r="L41" s="9">
        <f>+'6.給水量'!G19</f>
        <v>0.5</v>
      </c>
    </row>
    <row r="42" spans="1:12" ht="12" customHeight="1">
      <c r="A42" s="375"/>
      <c r="B42" s="398"/>
      <c r="C42" s="380"/>
      <c r="D42" s="381"/>
      <c r="E42" s="382"/>
      <c r="F42" s="333"/>
      <c r="G42" s="335"/>
      <c r="H42" s="331"/>
      <c r="I42" s="336" t="str">
        <f>"清浄水量 "&amp;TEXT(+'6.給水量'!G20,"0.0")&amp;"ℓ/kg"</f>
        <v>清浄水量 0.3ℓ/kg</v>
      </c>
      <c r="J42" s="337"/>
      <c r="L42" s="9">
        <f>+'6.給水量'!G20</f>
        <v>0.3</v>
      </c>
    </row>
    <row r="43" spans="1:12" ht="12" customHeight="1">
      <c r="A43" s="375"/>
      <c r="B43" s="398"/>
      <c r="C43" s="380"/>
      <c r="D43" s="381"/>
      <c r="E43" s="382"/>
      <c r="F43" s="332" t="s">
        <v>60</v>
      </c>
      <c r="G43" s="334" t="str">
        <f>IF(+'6.給水量'!G32="","",+'6.給水量'!G32*E12)</f>
        <v/>
      </c>
      <c r="H43" s="330" t="s">
        <v>61</v>
      </c>
      <c r="I43" s="367" t="str">
        <f>"調理時の蒸発比率"&amp;TEXT(+'6.給水量'!G27,"0.0")</f>
        <v>調理時の蒸発比率0.6</v>
      </c>
      <c r="J43" s="368"/>
      <c r="L43" s="9">
        <f>+'6.給水量'!G27</f>
        <v>0.6</v>
      </c>
    </row>
    <row r="44" spans="1:12" ht="12" customHeight="1">
      <c r="A44" s="375"/>
      <c r="B44" s="398"/>
      <c r="C44" s="383"/>
      <c r="D44" s="384"/>
      <c r="E44" s="385"/>
      <c r="F44" s="333"/>
      <c r="G44" s="335"/>
      <c r="H44" s="331"/>
      <c r="I44" s="336"/>
      <c r="J44" s="337"/>
    </row>
    <row r="45" spans="1:12" ht="12" customHeight="1">
      <c r="A45" s="375"/>
      <c r="B45" s="398"/>
      <c r="C45" s="386" t="s">
        <v>176</v>
      </c>
      <c r="D45" s="387"/>
      <c r="E45" s="388"/>
      <c r="F45" s="332" t="s">
        <v>62</v>
      </c>
      <c r="G45" s="334" t="str">
        <f>IF(+'6.給水量'!H44="","",+'6.給水量'!H44*E12)</f>
        <v/>
      </c>
      <c r="H45" s="330" t="s">
        <v>61</v>
      </c>
      <c r="I45" s="348"/>
      <c r="J45" s="349"/>
    </row>
    <row r="46" spans="1:12" ht="12" customHeight="1">
      <c r="A46" s="375"/>
      <c r="B46" s="398"/>
      <c r="C46" s="389"/>
      <c r="D46" s="390"/>
      <c r="E46" s="391"/>
      <c r="F46" s="333"/>
      <c r="G46" s="335"/>
      <c r="H46" s="331"/>
      <c r="I46" s="350"/>
      <c r="J46" s="351"/>
    </row>
    <row r="47" spans="1:12" ht="9.75" customHeight="1">
      <c r="A47" s="375"/>
      <c r="B47" s="398"/>
      <c r="C47" s="502" t="s">
        <v>271</v>
      </c>
      <c r="D47" s="506" t="s">
        <v>272</v>
      </c>
      <c r="E47" s="507"/>
      <c r="F47" s="400" t="s">
        <v>253</v>
      </c>
      <c r="G47" s="392" t="str">
        <f>IF(+'6.給水量'!G76="","",+'6.給水量'!G76*E12)</f>
        <v/>
      </c>
      <c r="H47" s="330" t="s">
        <v>57</v>
      </c>
      <c r="I47" s="356" t="str">
        <f>"調理時間 "&amp;TEXT(+'6.給水量'!G67,"0.0")&amp;"h/日"</f>
        <v>調理時間 5.0h/日</v>
      </c>
      <c r="J47" s="357"/>
      <c r="L47" s="9">
        <f>+'6.給水量'!G67</f>
        <v>5</v>
      </c>
    </row>
    <row r="48" spans="1:12" ht="9.75" customHeight="1">
      <c r="A48" s="375"/>
      <c r="B48" s="398"/>
      <c r="C48" s="503"/>
      <c r="D48" s="506"/>
      <c r="E48" s="507"/>
      <c r="F48" s="401"/>
      <c r="G48" s="393"/>
      <c r="H48" s="369"/>
      <c r="I48" s="346" t="str">
        <f>"待機時間 "&amp;TEXT(+'6.給水量'!G68,"0.0")&amp;"h/日"</f>
        <v>待機時間 5.0h/日</v>
      </c>
      <c r="J48" s="347"/>
      <c r="L48" s="9">
        <f>+'6.給水量'!G68</f>
        <v>5</v>
      </c>
    </row>
    <row r="49" spans="1:12" ht="9.75" customHeight="1">
      <c r="A49" s="375"/>
      <c r="B49" s="398"/>
      <c r="C49" s="503"/>
      <c r="D49" s="506"/>
      <c r="E49" s="507"/>
      <c r="F49" s="401"/>
      <c r="G49" s="408"/>
      <c r="H49" s="331"/>
      <c r="I49" s="358" t="str">
        <f>"立上り回数 "&amp;TEXT(+'6.給水量'!G73,"0")&amp;" 回/日"</f>
        <v>立上り回数 1 回/日</v>
      </c>
      <c r="J49" s="359"/>
      <c r="L49" s="9">
        <f>+'6.給水量'!G73</f>
        <v>1</v>
      </c>
    </row>
    <row r="50" spans="1:12" ht="9" customHeight="1">
      <c r="A50" s="375"/>
      <c r="B50" s="398"/>
      <c r="C50" s="503"/>
      <c r="D50" s="506" t="s">
        <v>273</v>
      </c>
      <c r="E50" s="507"/>
      <c r="F50" s="400" t="s">
        <v>119</v>
      </c>
      <c r="G50" s="392" t="str">
        <f>IF(+'6.給水量'!G78="","",+'6.給水量'!G78*E12)</f>
        <v/>
      </c>
      <c r="H50" s="330" t="s">
        <v>57</v>
      </c>
      <c r="I50" s="365" t="str">
        <f>"冷凍うどん"&amp;TEXT(+'6.給水量'!G71,"0")&amp;"玉("&amp;TEXT(+'6.給水量'!G71*'6.給水量'!G72,"0")&amp;"kg)/日"</f>
        <v>冷凍うどん400玉(100kg)/日</v>
      </c>
      <c r="J50" s="366"/>
      <c r="L50" s="9">
        <f>+'6.給水量'!G71</f>
        <v>400</v>
      </c>
    </row>
    <row r="51" spans="1:12" ht="9" customHeight="1">
      <c r="A51" s="375"/>
      <c r="B51" s="398"/>
      <c r="C51" s="503"/>
      <c r="D51" s="506"/>
      <c r="E51" s="507"/>
      <c r="F51" s="401"/>
      <c r="G51" s="393"/>
      <c r="H51" s="369"/>
      <c r="I51" s="340" t="str">
        <f>"調理負荷率 "&amp;TEXT(+'6.給水量'!G70,"0.0")</f>
        <v>調理負荷率 0.4</v>
      </c>
      <c r="J51" s="341"/>
      <c r="L51" s="9">
        <f>+'6.給水量'!G70</f>
        <v>0.4</v>
      </c>
    </row>
    <row r="52" spans="1:12" ht="9" customHeight="1">
      <c r="A52" s="375"/>
      <c r="B52" s="398"/>
      <c r="C52" s="503"/>
      <c r="D52" s="506"/>
      <c r="E52" s="507"/>
      <c r="F52" s="401"/>
      <c r="G52" s="393"/>
      <c r="H52" s="369"/>
      <c r="I52" s="338" t="str">
        <f>"稼働時間 "&amp;TEXT(+'6.給水量'!G69,"0.0")&amp;"h/日"</f>
        <v>稼働時間 10.0h/日</v>
      </c>
      <c r="J52" s="339"/>
      <c r="L52" s="9">
        <f>+'6.給水量'!G69</f>
        <v>10</v>
      </c>
    </row>
    <row r="53" spans="1:12" ht="9" customHeight="1" thickBot="1">
      <c r="A53" s="376"/>
      <c r="B53" s="399"/>
      <c r="C53" s="505"/>
      <c r="D53" s="508"/>
      <c r="E53" s="509"/>
      <c r="F53" s="495"/>
      <c r="G53" s="394"/>
      <c r="H53" s="370"/>
      <c r="I53" s="342" t="str">
        <f>"立上り回数 "&amp;TEXT(+'6.給水量'!G73,"0")&amp;" 回/日"</f>
        <v>立上り回数 1 回/日</v>
      </c>
      <c r="J53" s="343"/>
    </row>
    <row r="54" spans="1:12" s="1" customFormat="1" ht="12.6" customHeight="1">
      <c r="A54" s="327" t="s">
        <v>249</v>
      </c>
      <c r="B54" s="2"/>
      <c r="C54" s="3"/>
      <c r="D54" s="3"/>
      <c r="E54" s="3"/>
      <c r="F54" s="3"/>
      <c r="G54" s="3"/>
      <c r="H54" s="3"/>
      <c r="I54" s="3"/>
      <c r="J54" s="4"/>
    </row>
    <row r="55" spans="1:12" s="1" customFormat="1" ht="12.6" customHeight="1">
      <c r="A55" s="328"/>
      <c r="B55" s="8"/>
      <c r="C55" s="3"/>
      <c r="D55" s="3"/>
      <c r="E55" s="3"/>
      <c r="F55" s="3"/>
      <c r="G55" s="3"/>
      <c r="H55" s="3"/>
      <c r="I55" s="3"/>
      <c r="J55" s="4"/>
    </row>
    <row r="56" spans="1:12" s="1" customFormat="1" ht="12.6" customHeight="1">
      <c r="A56" s="328"/>
      <c r="B56" s="2"/>
      <c r="C56" s="3"/>
      <c r="D56" s="3"/>
      <c r="E56" s="3"/>
      <c r="F56" s="3"/>
      <c r="G56" s="3"/>
      <c r="H56" s="3"/>
      <c r="I56" s="3"/>
      <c r="J56" s="4"/>
    </row>
    <row r="57" spans="1:12" s="1" customFormat="1" ht="12.6" customHeight="1">
      <c r="A57" s="328"/>
      <c r="B57" s="2"/>
      <c r="C57" s="3"/>
      <c r="D57" s="3"/>
      <c r="E57" s="3"/>
      <c r="F57" s="3"/>
      <c r="G57" s="3"/>
      <c r="H57" s="3"/>
      <c r="I57" s="3"/>
      <c r="J57" s="4"/>
    </row>
    <row r="58" spans="1:12" s="1" customFormat="1" ht="12.6" customHeight="1">
      <c r="A58" s="328"/>
      <c r="B58" s="2"/>
      <c r="C58" s="3"/>
      <c r="D58" s="3"/>
      <c r="E58" s="3"/>
      <c r="F58" s="3"/>
      <c r="G58" s="3"/>
      <c r="H58" s="3"/>
      <c r="I58" s="3"/>
      <c r="J58" s="4"/>
    </row>
    <row r="59" spans="1:12" s="1" customFormat="1" ht="12.6" customHeight="1" thickBot="1">
      <c r="A59" s="329"/>
      <c r="B59" s="5"/>
      <c r="C59" s="6"/>
      <c r="D59" s="6"/>
      <c r="E59" s="6"/>
      <c r="F59" s="6"/>
      <c r="G59" s="6"/>
      <c r="H59" s="6"/>
      <c r="I59" s="6"/>
      <c r="J59" s="7"/>
    </row>
    <row r="60" spans="1:12" ht="8.25" customHeight="1"/>
  </sheetData>
  <sheetProtection password="89E8" sheet="1" scenarios="1" formatCells="0" formatRows="0" insertRows="0" deleteRows="0"/>
  <mergeCells count="121">
    <mergeCell ref="F50:F53"/>
    <mergeCell ref="C26:C29"/>
    <mergeCell ref="D26:E27"/>
    <mergeCell ref="D28:E29"/>
    <mergeCell ref="C32:C38"/>
    <mergeCell ref="C47:C53"/>
    <mergeCell ref="D47:E49"/>
    <mergeCell ref="D50:E53"/>
    <mergeCell ref="D32:E34"/>
    <mergeCell ref="D35:E38"/>
    <mergeCell ref="F28:F29"/>
    <mergeCell ref="F39:F40"/>
    <mergeCell ref="F30:F31"/>
    <mergeCell ref="B22:E23"/>
    <mergeCell ref="F18:F19"/>
    <mergeCell ref="F14:F15"/>
    <mergeCell ref="G18:G19"/>
    <mergeCell ref="C18:E19"/>
    <mergeCell ref="B16:B19"/>
    <mergeCell ref="H18:H19"/>
    <mergeCell ref="F16:F17"/>
    <mergeCell ref="F26:F27"/>
    <mergeCell ref="I20:J21"/>
    <mergeCell ref="G16:G17"/>
    <mergeCell ref="H16:H17"/>
    <mergeCell ref="I16:J17"/>
    <mergeCell ref="C16:E17"/>
    <mergeCell ref="I18:J19"/>
    <mergeCell ref="H20:H21"/>
    <mergeCell ref="G20:G21"/>
    <mergeCell ref="F20:F21"/>
    <mergeCell ref="I1:J1"/>
    <mergeCell ref="F7:F8"/>
    <mergeCell ref="G8:J8"/>
    <mergeCell ref="A2:J2"/>
    <mergeCell ref="A3:A4"/>
    <mergeCell ref="B14:E15"/>
    <mergeCell ref="I14:J14"/>
    <mergeCell ref="B3:G4"/>
    <mergeCell ref="I3:J3"/>
    <mergeCell ref="I4:J4"/>
    <mergeCell ref="G5:J6"/>
    <mergeCell ref="B6:E6"/>
    <mergeCell ref="G7:J7"/>
    <mergeCell ref="F5:F6"/>
    <mergeCell ref="H14:H15"/>
    <mergeCell ref="B5:E5"/>
    <mergeCell ref="B7:E7"/>
    <mergeCell ref="G12:H12"/>
    <mergeCell ref="G14:G15"/>
    <mergeCell ref="D8:E8"/>
    <mergeCell ref="B9:J9"/>
    <mergeCell ref="I24:J25"/>
    <mergeCell ref="I30:J31"/>
    <mergeCell ref="I35:J35"/>
    <mergeCell ref="H26:H27"/>
    <mergeCell ref="G22:G23"/>
    <mergeCell ref="I26:J27"/>
    <mergeCell ref="I41:J41"/>
    <mergeCell ref="G26:G27"/>
    <mergeCell ref="H28:H29"/>
    <mergeCell ref="I28:J29"/>
    <mergeCell ref="H32:H34"/>
    <mergeCell ref="H22:H23"/>
    <mergeCell ref="G30:G31"/>
    <mergeCell ref="G41:G42"/>
    <mergeCell ref="H41:H42"/>
    <mergeCell ref="H24:H25"/>
    <mergeCell ref="H35:H38"/>
    <mergeCell ref="I33:J33"/>
    <mergeCell ref="I32:J32"/>
    <mergeCell ref="I22:J23"/>
    <mergeCell ref="G28:G29"/>
    <mergeCell ref="H50:H53"/>
    <mergeCell ref="A10:A12"/>
    <mergeCell ref="F22:F23"/>
    <mergeCell ref="F24:F25"/>
    <mergeCell ref="A14:A53"/>
    <mergeCell ref="G32:G34"/>
    <mergeCell ref="C41:E44"/>
    <mergeCell ref="C39:E40"/>
    <mergeCell ref="G50:G53"/>
    <mergeCell ref="G24:G25"/>
    <mergeCell ref="B39:B53"/>
    <mergeCell ref="F32:F34"/>
    <mergeCell ref="F47:F49"/>
    <mergeCell ref="F35:F38"/>
    <mergeCell ref="C45:E46"/>
    <mergeCell ref="B24:B38"/>
    <mergeCell ref="C24:E25"/>
    <mergeCell ref="G47:G49"/>
    <mergeCell ref="H47:H49"/>
    <mergeCell ref="H45:H46"/>
    <mergeCell ref="G43:G44"/>
    <mergeCell ref="H43:H44"/>
    <mergeCell ref="B20:E21"/>
    <mergeCell ref="C30:E31"/>
    <mergeCell ref="A54:A59"/>
    <mergeCell ref="H30:H31"/>
    <mergeCell ref="F45:F46"/>
    <mergeCell ref="H39:H40"/>
    <mergeCell ref="G45:G46"/>
    <mergeCell ref="I42:J42"/>
    <mergeCell ref="I37:J37"/>
    <mergeCell ref="I51:J51"/>
    <mergeCell ref="I53:J53"/>
    <mergeCell ref="I38:J38"/>
    <mergeCell ref="I36:J36"/>
    <mergeCell ref="I52:J52"/>
    <mergeCell ref="I48:J48"/>
    <mergeCell ref="I45:J46"/>
    <mergeCell ref="I39:J40"/>
    <mergeCell ref="I47:J47"/>
    <mergeCell ref="I49:J49"/>
    <mergeCell ref="G35:G38"/>
    <mergeCell ref="G39:G40"/>
    <mergeCell ref="I50:J50"/>
    <mergeCell ref="I43:J44"/>
    <mergeCell ref="I34:J34"/>
    <mergeCell ref="F41:F42"/>
    <mergeCell ref="F43:F44"/>
  </mergeCells>
  <phoneticPr fontId="3"/>
  <conditionalFormatting sqref="I32:J32">
    <cfRule type="expression" dxfId="42" priority="15" stopIfTrue="1">
      <formula>$L$32&lt;&gt;5</formula>
    </cfRule>
  </conditionalFormatting>
  <conditionalFormatting sqref="I33:J33">
    <cfRule type="expression" dxfId="41" priority="14" stopIfTrue="1">
      <formula>$L$33&lt;&gt;5</formula>
    </cfRule>
  </conditionalFormatting>
  <conditionalFormatting sqref="I34:J34 I38:J38">
    <cfRule type="expression" dxfId="40" priority="13" stopIfTrue="1">
      <formula>$L$34&lt;&gt;1</formula>
    </cfRule>
  </conditionalFormatting>
  <conditionalFormatting sqref="I35:J35">
    <cfRule type="expression" dxfId="39" priority="12" stopIfTrue="1">
      <formula>$L$35&lt;&gt;400</formula>
    </cfRule>
  </conditionalFormatting>
  <conditionalFormatting sqref="I36:J36">
    <cfRule type="expression" dxfId="38" priority="11" stopIfTrue="1">
      <formula>$L$36&lt;&gt;0.4</formula>
    </cfRule>
  </conditionalFormatting>
  <conditionalFormatting sqref="I37:J37">
    <cfRule type="expression" dxfId="37" priority="10" stopIfTrue="1">
      <formula>$L$37&lt;&gt;10</formula>
    </cfRule>
  </conditionalFormatting>
  <conditionalFormatting sqref="I41:J41">
    <cfRule type="expression" dxfId="36" priority="9" stopIfTrue="1">
      <formula>$L$41&lt;&gt;0.5</formula>
    </cfRule>
  </conditionalFormatting>
  <conditionalFormatting sqref="I42:J42">
    <cfRule type="expression" dxfId="35" priority="8" stopIfTrue="1">
      <formula>$L$42&lt;&gt;0.3</formula>
    </cfRule>
  </conditionalFormatting>
  <conditionalFormatting sqref="I43:J44">
    <cfRule type="expression" dxfId="34" priority="7" stopIfTrue="1">
      <formula>$L$43&lt;&gt;0.6</formula>
    </cfRule>
  </conditionalFormatting>
  <conditionalFormatting sqref="I47:J47">
    <cfRule type="expression" dxfId="33" priority="6" stopIfTrue="1">
      <formula>$L$47&lt;&gt;5</formula>
    </cfRule>
  </conditionalFormatting>
  <conditionalFormatting sqref="I48:J48">
    <cfRule type="expression" dxfId="32" priority="5" stopIfTrue="1">
      <formula>$L$48&lt;&gt;5</formula>
    </cfRule>
  </conditionalFormatting>
  <conditionalFormatting sqref="I49:J49 I53:J53">
    <cfRule type="expression" dxfId="31" priority="4" stopIfTrue="1">
      <formula>$L$49&lt;&gt;1</formula>
    </cfRule>
  </conditionalFormatting>
  <conditionalFormatting sqref="I50:J50">
    <cfRule type="expression" dxfId="30" priority="3" stopIfTrue="1">
      <formula>$L$50&lt;&gt;400</formula>
    </cfRule>
  </conditionalFormatting>
  <conditionalFormatting sqref="I51:J51">
    <cfRule type="expression" dxfId="29" priority="2" stopIfTrue="1">
      <formula>$L$51&lt;&gt;0.4</formula>
    </cfRule>
  </conditionalFormatting>
  <conditionalFormatting sqref="I52:J52">
    <cfRule type="expression" dxfId="28" priority="1" stopIfTrue="1">
      <formula>$L$52&lt;&gt;10</formula>
    </cfRule>
  </conditionalFormatting>
  <dataValidations count="1">
    <dataValidation type="list" allowBlank="1" showInputMessage="1" showErrorMessage="1" sqref="G12">
      <formula1>"選択してください,ヒータ加熱式,誘導加熱式"</formula1>
    </dataValidation>
  </dataValidations>
  <pageMargins left="0.78740157480314965" right="0.51181102362204722" top="0.59055118110236227" bottom="0.59055118110236227" header="0.19685039370078741" footer="0.19685039370078741"/>
  <pageSetup paperSize="9" orientation="portrait" horizontalDpi="4294967293" verticalDpi="300" r:id="rId1"/>
  <headerFooter alignWithMargins="0"/>
  <rowBreaks count="1" manualBreakCount="1">
    <brk id="6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view="pageBreakPreview" zoomScaleNormal="100" zoomScaleSheetLayoutView="100" workbookViewId="0">
      <selection activeCell="G21" activeCellId="5" sqref="C5:D5 F5 H5 J5 G19 G21"/>
    </sheetView>
  </sheetViews>
  <sheetFormatPr defaultRowHeight="13.5"/>
  <cols>
    <col min="1" max="1" width="10.375" style="9" customWidth="1"/>
    <col min="2" max="2" width="6.125" style="9" customWidth="1"/>
    <col min="3" max="3" width="9.125" style="9" customWidth="1"/>
    <col min="4" max="4" width="10.875" style="9" customWidth="1"/>
    <col min="5" max="5" width="9.25" style="9" customWidth="1"/>
    <col min="6" max="6" width="8.875" style="9" customWidth="1"/>
    <col min="7" max="8" width="9.125" style="9" customWidth="1"/>
    <col min="9" max="9" width="7.625" style="9" customWidth="1"/>
    <col min="10" max="10" width="8.25" style="9" customWidth="1"/>
    <col min="11" max="11" width="5.625" style="9" customWidth="1"/>
    <col min="12" max="16384" width="9" style="9"/>
  </cols>
  <sheetData>
    <row r="1" spans="1:10" ht="15" customHeight="1" thickBot="1"/>
    <row r="2" spans="1:10" s="10" customFormat="1" ht="19.5" customHeight="1" thickBot="1">
      <c r="A2" s="517" t="str">
        <f>+表紙!A2</f>
        <v>業務用厨房熱機器等性能測定結果　【電気機器】</v>
      </c>
      <c r="B2" s="518"/>
      <c r="C2" s="518"/>
      <c r="D2" s="518"/>
      <c r="E2" s="518"/>
      <c r="F2" s="518"/>
      <c r="G2" s="518"/>
      <c r="H2" s="518"/>
      <c r="I2" s="518"/>
      <c r="J2" s="519"/>
    </row>
    <row r="3" spans="1:10" s="10" customFormat="1" ht="28.5" customHeight="1" thickTop="1">
      <c r="A3" s="11" t="s">
        <v>345</v>
      </c>
      <c r="B3" s="520" t="str">
        <f>表紙!B3&amp;"　　（１．定格消費電力）"</f>
        <v>麺ゆで器　　（１．定格消費電力）</v>
      </c>
      <c r="C3" s="521"/>
      <c r="D3" s="521"/>
      <c r="E3" s="521"/>
      <c r="F3" s="521"/>
      <c r="G3" s="521"/>
      <c r="H3" s="521"/>
      <c r="I3" s="522" t="str">
        <f>IF(+表紙!$G$12="選択してください","",+表紙!$G$12)</f>
        <v/>
      </c>
      <c r="J3" s="523"/>
    </row>
    <row r="4" spans="1:10" s="10" customFormat="1" ht="20.100000000000001" customHeight="1" thickBot="1">
      <c r="A4" s="12" t="s">
        <v>6</v>
      </c>
      <c r="B4" s="524" t="str">
        <f>IF(表紙!$B$6=0,"",表紙!$B$6)</f>
        <v/>
      </c>
      <c r="C4" s="524"/>
      <c r="D4" s="525"/>
      <c r="E4" s="526"/>
      <c r="F4" s="13" t="s">
        <v>7</v>
      </c>
      <c r="G4" s="527" t="str">
        <f>IF(表紙!$G$5=0,"",表紙!$G$5)</f>
        <v/>
      </c>
      <c r="H4" s="528"/>
      <c r="I4" s="528"/>
      <c r="J4" s="529"/>
    </row>
    <row r="5" spans="1:10" s="10" customFormat="1" ht="15" customHeight="1" thickBot="1">
      <c r="A5" s="511" t="s">
        <v>41</v>
      </c>
      <c r="B5" s="512"/>
      <c r="C5" s="513"/>
      <c r="D5" s="513"/>
      <c r="E5" s="279" t="s">
        <v>225</v>
      </c>
      <c r="F5" s="280"/>
      <c r="G5" s="278" t="s">
        <v>25</v>
      </c>
      <c r="H5" s="280"/>
      <c r="I5" s="279" t="s">
        <v>226</v>
      </c>
      <c r="J5" s="281"/>
    </row>
    <row r="6" spans="1:10" s="10" customFormat="1" ht="15" customHeight="1">
      <c r="A6" s="105"/>
      <c r="B6" s="18"/>
      <c r="C6" s="18"/>
      <c r="D6" s="18"/>
      <c r="E6" s="18"/>
      <c r="F6" s="18"/>
      <c r="G6" s="18"/>
      <c r="H6" s="18"/>
      <c r="I6" s="18"/>
      <c r="J6" s="19"/>
    </row>
    <row r="7" spans="1:10" s="10" customFormat="1" ht="15" customHeight="1">
      <c r="A7" s="105"/>
      <c r="B7" s="245" t="s">
        <v>18</v>
      </c>
      <c r="C7" s="18"/>
      <c r="D7" s="18"/>
      <c r="E7" s="18"/>
      <c r="F7" s="18"/>
      <c r="G7" s="18"/>
      <c r="H7" s="18"/>
      <c r="I7" s="18"/>
      <c r="J7" s="19"/>
    </row>
    <row r="8" spans="1:10" s="10" customFormat="1" ht="15" customHeight="1">
      <c r="A8" s="105"/>
      <c r="B8" s="516" t="s">
        <v>279</v>
      </c>
      <c r="C8" s="516"/>
      <c r="D8" s="516"/>
      <c r="E8" s="516"/>
      <c r="F8" s="516"/>
      <c r="G8" s="516"/>
      <c r="H8" s="516"/>
      <c r="I8" s="516"/>
      <c r="J8" s="19"/>
    </row>
    <row r="9" spans="1:10" s="10" customFormat="1" ht="15" customHeight="1">
      <c r="A9" s="246"/>
      <c r="B9" s="516"/>
      <c r="C9" s="516"/>
      <c r="D9" s="516"/>
      <c r="E9" s="516"/>
      <c r="F9" s="516"/>
      <c r="G9" s="516"/>
      <c r="H9" s="516"/>
      <c r="I9" s="516"/>
      <c r="J9" s="19"/>
    </row>
    <row r="10" spans="1:10" s="10" customFormat="1" ht="7.5" customHeight="1">
      <c r="A10" s="105"/>
      <c r="B10" s="305"/>
      <c r="C10" s="305"/>
      <c r="D10" s="305"/>
      <c r="E10" s="305"/>
      <c r="F10" s="305"/>
      <c r="G10" s="305"/>
      <c r="H10" s="305"/>
      <c r="I10" s="305"/>
      <c r="J10" s="19"/>
    </row>
    <row r="11" spans="1:10" s="10" customFormat="1" ht="15" customHeight="1">
      <c r="A11" s="105"/>
      <c r="B11" s="306" t="s">
        <v>280</v>
      </c>
      <c r="C11" s="112"/>
      <c r="D11" s="112"/>
      <c r="E11" s="112"/>
      <c r="F11" s="112"/>
      <c r="G11" s="112"/>
      <c r="H11" s="112"/>
      <c r="I11" s="112"/>
      <c r="J11" s="19"/>
    </row>
    <row r="12" spans="1:10" s="10" customFormat="1" ht="17.45" customHeight="1">
      <c r="A12" s="105"/>
      <c r="B12" s="570" t="s">
        <v>281</v>
      </c>
      <c r="C12" s="570"/>
      <c r="D12" s="570"/>
      <c r="E12" s="570"/>
      <c r="F12" s="570"/>
      <c r="G12" s="570"/>
      <c r="H12" s="570"/>
      <c r="I12" s="570"/>
      <c r="J12" s="19"/>
    </row>
    <row r="13" spans="1:10" s="10" customFormat="1" ht="17.45" customHeight="1">
      <c r="A13" s="105"/>
      <c r="B13" s="570"/>
      <c r="C13" s="570"/>
      <c r="D13" s="570"/>
      <c r="E13" s="570"/>
      <c r="F13" s="570"/>
      <c r="G13" s="570"/>
      <c r="H13" s="570"/>
      <c r="I13" s="570"/>
      <c r="J13" s="19"/>
    </row>
    <row r="14" spans="1:10" s="10" customFormat="1" ht="17.45" customHeight="1">
      <c r="A14" s="105"/>
      <c r="B14" s="570"/>
      <c r="C14" s="570"/>
      <c r="D14" s="570"/>
      <c r="E14" s="570"/>
      <c r="F14" s="570"/>
      <c r="G14" s="570"/>
      <c r="H14" s="570"/>
      <c r="I14" s="570"/>
      <c r="J14" s="19"/>
    </row>
    <row r="15" spans="1:10" s="10" customFormat="1" ht="17.45" customHeight="1">
      <c r="A15" s="105"/>
      <c r="B15" s="570"/>
      <c r="C15" s="570"/>
      <c r="D15" s="570"/>
      <c r="E15" s="570"/>
      <c r="F15" s="570"/>
      <c r="G15" s="570"/>
      <c r="H15" s="570"/>
      <c r="I15" s="570"/>
      <c r="J15" s="19"/>
    </row>
    <row r="16" spans="1:10" s="10" customFormat="1" ht="15" customHeight="1">
      <c r="A16" s="254"/>
      <c r="B16" s="267"/>
      <c r="C16" s="267"/>
      <c r="D16" s="267"/>
      <c r="G16" s="18"/>
      <c r="H16" s="18"/>
      <c r="I16" s="18"/>
      <c r="J16" s="19"/>
    </row>
    <row r="17" spans="1:10" s="10" customFormat="1" ht="8.4499999999999993" customHeight="1">
      <c r="A17" s="105"/>
      <c r="B17" s="249"/>
      <c r="C17" s="249"/>
      <c r="D17" s="249"/>
      <c r="E17" s="250"/>
      <c r="F17" s="248"/>
      <c r="G17" s="251"/>
      <c r="H17" s="18"/>
      <c r="I17" s="18"/>
      <c r="J17" s="19"/>
    </row>
    <row r="18" spans="1:10" s="10" customFormat="1" ht="15" customHeight="1">
      <c r="A18" s="105"/>
      <c r="B18" s="18"/>
      <c r="C18" s="18"/>
      <c r="D18" s="18"/>
      <c r="E18" s="18"/>
      <c r="F18" s="18"/>
      <c r="G18" s="15"/>
      <c r="H18" s="15"/>
      <c r="I18" s="18"/>
      <c r="J18" s="19"/>
    </row>
    <row r="19" spans="1:10" s="10" customFormat="1" ht="17.25" customHeight="1">
      <c r="A19" s="105"/>
      <c r="B19" s="22" t="s">
        <v>326</v>
      </c>
      <c r="C19" s="18"/>
      <c r="D19" s="18"/>
      <c r="E19" s="18"/>
      <c r="F19" s="23" t="s">
        <v>227</v>
      </c>
      <c r="G19" s="575"/>
      <c r="H19" s="28" t="s">
        <v>116</v>
      </c>
      <c r="I19" s="28" t="s">
        <v>228</v>
      </c>
      <c r="J19" s="146"/>
    </row>
    <row r="20" spans="1:10" s="10" customFormat="1" ht="7.5" customHeight="1">
      <c r="A20" s="105"/>
      <c r="B20" s="317"/>
      <c r="C20" s="18"/>
      <c r="D20" s="18"/>
      <c r="E20" s="18"/>
      <c r="F20" s="112"/>
      <c r="G20" s="172"/>
      <c r="H20" s="119"/>
      <c r="I20" s="119"/>
      <c r="J20" s="146"/>
    </row>
    <row r="21" spans="1:10" s="10" customFormat="1" ht="30" customHeight="1">
      <c r="A21" s="105"/>
      <c r="B21" s="18" t="s">
        <v>229</v>
      </c>
      <c r="C21" s="18"/>
      <c r="D21" s="18"/>
      <c r="E21" s="176"/>
      <c r="F21" s="23" t="s">
        <v>230</v>
      </c>
      <c r="G21" s="576"/>
      <c r="H21" s="28" t="s">
        <v>116</v>
      </c>
      <c r="I21" s="28" t="s">
        <v>228</v>
      </c>
      <c r="J21" s="146"/>
    </row>
    <row r="22" spans="1:10" ht="7.5" customHeight="1" thickBot="1">
      <c r="A22" s="16"/>
      <c r="B22" s="15"/>
      <c r="C22" s="80"/>
      <c r="D22" s="15"/>
      <c r="E22" s="80"/>
      <c r="F22" s="40"/>
      <c r="G22" s="83"/>
      <c r="H22" s="15"/>
      <c r="I22" s="15"/>
      <c r="J22" s="19"/>
    </row>
    <row r="23" spans="1:10" ht="16.5" customHeight="1" thickBot="1">
      <c r="A23" s="16"/>
      <c r="B23" s="514" t="s">
        <v>254</v>
      </c>
      <c r="C23" s="571"/>
      <c r="D23" s="571"/>
      <c r="E23" s="571"/>
      <c r="F23" s="23" t="s">
        <v>231</v>
      </c>
      <c r="G23" s="257" t="str">
        <f>IF(OR(G21="",G19=""),"",(G19/G21)*100-100)</f>
        <v/>
      </c>
      <c r="H23" s="39" t="s">
        <v>232</v>
      </c>
      <c r="I23" s="39"/>
      <c r="J23" s="252"/>
    </row>
    <row r="24" spans="1:10" ht="15" customHeight="1">
      <c r="A24" s="16"/>
      <c r="B24" s="571"/>
      <c r="C24" s="571"/>
      <c r="D24" s="571"/>
      <c r="E24" s="571"/>
      <c r="F24" s="23"/>
      <c r="G24" s="268"/>
      <c r="H24" s="268"/>
      <c r="I24" s="39"/>
      <c r="J24" s="252"/>
    </row>
    <row r="25" spans="1:10" ht="16.5" customHeight="1">
      <c r="A25" s="16"/>
      <c r="B25" s="515" t="s">
        <v>237</v>
      </c>
      <c r="C25" s="515"/>
      <c r="D25" s="247">
        <f>IF(I3="誘導加熱式",10,5)</f>
        <v>5</v>
      </c>
      <c r="E25" s="248">
        <f>IF(I3="誘導加熱式",-10,-10)</f>
        <v>-10</v>
      </c>
      <c r="F25" s="40"/>
      <c r="G25" s="253"/>
      <c r="H25" s="253"/>
      <c r="I25" s="39"/>
      <c r="J25" s="252"/>
    </row>
    <row r="26" spans="1:10" ht="16.5" customHeight="1">
      <c r="A26" s="16"/>
      <c r="B26" s="318"/>
      <c r="C26" s="318"/>
      <c r="D26" s="247"/>
      <c r="E26" s="248"/>
      <c r="F26" s="40"/>
      <c r="G26" s="253"/>
      <c r="H26" s="253"/>
      <c r="I26" s="39"/>
      <c r="J26" s="252"/>
    </row>
    <row r="27" spans="1:10" ht="16.5" customHeight="1">
      <c r="A27" s="16"/>
      <c r="B27" s="318"/>
      <c r="C27" s="318"/>
      <c r="D27" s="247"/>
      <c r="E27" s="248"/>
      <c r="F27" s="40"/>
      <c r="G27" s="253"/>
      <c r="H27" s="253"/>
      <c r="I27" s="39"/>
      <c r="J27" s="252"/>
    </row>
    <row r="28" spans="1:10" ht="15" customHeight="1">
      <c r="A28" s="16"/>
      <c r="B28" s="39" t="s">
        <v>4</v>
      </c>
      <c r="C28" s="15"/>
      <c r="D28" s="15"/>
      <c r="E28" s="15"/>
      <c r="F28" s="15"/>
      <c r="G28" s="15"/>
      <c r="H28" s="15"/>
      <c r="I28" s="18"/>
      <c r="J28" s="19"/>
    </row>
    <row r="29" spans="1:10" ht="15" customHeight="1">
      <c r="A29" s="16"/>
      <c r="B29" s="18"/>
      <c r="C29" s="15"/>
      <c r="D29" s="15"/>
      <c r="E29" s="15"/>
      <c r="F29" s="15"/>
      <c r="G29" s="15"/>
      <c r="H29" s="15"/>
      <c r="I29" s="18"/>
      <c r="J29" s="19"/>
    </row>
    <row r="30" spans="1:10" ht="15" customHeight="1">
      <c r="A30" s="16"/>
      <c r="B30" s="18"/>
      <c r="C30" s="15"/>
      <c r="D30" s="15"/>
      <c r="E30" s="15"/>
      <c r="F30" s="15"/>
      <c r="G30" s="15"/>
      <c r="H30" s="15"/>
      <c r="I30" s="18"/>
      <c r="J30" s="19"/>
    </row>
    <row r="31" spans="1:10" ht="15" customHeight="1">
      <c r="A31" s="16"/>
      <c r="B31" s="18"/>
      <c r="C31" s="15"/>
      <c r="D31" s="15"/>
      <c r="E31" s="15"/>
      <c r="F31" s="15"/>
      <c r="G31" s="15"/>
      <c r="H31" s="15"/>
      <c r="I31" s="18"/>
      <c r="J31" s="19"/>
    </row>
    <row r="32" spans="1:10" ht="15" customHeight="1">
      <c r="A32" s="16"/>
      <c r="B32" s="18"/>
      <c r="C32" s="15"/>
      <c r="D32" s="15"/>
      <c r="E32" s="15"/>
      <c r="F32" s="15"/>
      <c r="G32" s="15"/>
      <c r="H32" s="15"/>
      <c r="I32" s="18"/>
      <c r="J32" s="19"/>
    </row>
    <row r="33" spans="1:10" ht="15" customHeight="1">
      <c r="A33" s="16"/>
      <c r="B33" s="18"/>
      <c r="C33" s="15"/>
      <c r="D33" s="15"/>
      <c r="E33" s="15"/>
      <c r="F33" s="15"/>
      <c r="G33" s="15"/>
      <c r="H33" s="15"/>
      <c r="I33" s="18"/>
      <c r="J33" s="19"/>
    </row>
    <row r="34" spans="1:10" ht="15" customHeight="1">
      <c r="A34" s="16"/>
      <c r="B34" s="18"/>
      <c r="C34" s="15"/>
      <c r="D34" s="15"/>
      <c r="E34" s="15"/>
      <c r="F34" s="15"/>
      <c r="G34" s="15"/>
      <c r="H34" s="15"/>
      <c r="I34" s="18"/>
      <c r="J34" s="19"/>
    </row>
    <row r="35" spans="1:10" ht="15" customHeight="1">
      <c r="A35" s="16"/>
      <c r="B35" s="18"/>
      <c r="C35" s="15"/>
      <c r="D35" s="15"/>
      <c r="E35" s="15"/>
      <c r="F35" s="15"/>
      <c r="G35" s="15"/>
      <c r="H35" s="15"/>
      <c r="I35" s="18"/>
      <c r="J35" s="19"/>
    </row>
    <row r="36" spans="1:10" ht="15" customHeight="1">
      <c r="A36" s="16"/>
      <c r="B36" s="18"/>
      <c r="C36" s="18"/>
      <c r="D36" s="18"/>
      <c r="E36" s="18"/>
      <c r="F36" s="18"/>
      <c r="G36" s="18"/>
      <c r="H36" s="18"/>
      <c r="I36" s="18"/>
      <c r="J36" s="19"/>
    </row>
    <row r="37" spans="1:10" ht="15" customHeight="1">
      <c r="A37" s="16"/>
      <c r="B37" s="18"/>
      <c r="C37" s="18"/>
      <c r="D37" s="18"/>
      <c r="E37" s="18"/>
      <c r="F37" s="18"/>
      <c r="G37" s="18"/>
      <c r="H37" s="18"/>
      <c r="I37" s="18"/>
      <c r="J37" s="19"/>
    </row>
    <row r="38" spans="1:10" ht="15" customHeight="1">
      <c r="A38" s="16"/>
      <c r="B38" s="18"/>
      <c r="C38" s="80"/>
      <c r="D38" s="18"/>
      <c r="E38" s="18"/>
      <c r="F38" s="18"/>
      <c r="G38" s="18"/>
      <c r="H38" s="18"/>
      <c r="I38" s="18"/>
      <c r="J38" s="19"/>
    </row>
    <row r="39" spans="1:10" ht="12" customHeight="1">
      <c r="A39" s="16"/>
      <c r="B39" s="18"/>
      <c r="C39" s="80"/>
      <c r="D39" s="18"/>
      <c r="E39" s="18"/>
      <c r="F39" s="18"/>
      <c r="G39" s="18"/>
      <c r="H39" s="18"/>
      <c r="I39" s="18"/>
      <c r="J39" s="19"/>
    </row>
    <row r="40" spans="1:10" ht="6.6" customHeight="1">
      <c r="A40" s="16"/>
      <c r="B40" s="18"/>
      <c r="C40" s="80"/>
      <c r="D40" s="18"/>
      <c r="E40" s="18"/>
      <c r="F40" s="18"/>
      <c r="G40" s="18"/>
      <c r="H40" s="18"/>
      <c r="I40" s="18"/>
      <c r="J40" s="19"/>
    </row>
    <row r="41" spans="1:10" ht="12" customHeight="1">
      <c r="A41" s="16"/>
      <c r="B41" s="39" t="s">
        <v>233</v>
      </c>
      <c r="C41" s="80"/>
      <c r="D41" s="18"/>
      <c r="E41" s="18"/>
      <c r="F41" s="18"/>
      <c r="G41" s="18"/>
      <c r="H41" s="18"/>
      <c r="I41" s="18"/>
      <c r="J41" s="19"/>
    </row>
    <row r="42" spans="1:10" ht="6.75" customHeight="1">
      <c r="A42" s="16"/>
      <c r="B42" s="80"/>
      <c r="C42" s="18"/>
      <c r="D42" s="18"/>
      <c r="E42" s="18"/>
      <c r="F42" s="18"/>
      <c r="G42" s="18"/>
      <c r="H42" s="18"/>
      <c r="I42" s="18"/>
      <c r="J42" s="19"/>
    </row>
    <row r="43" spans="1:10" ht="15" customHeight="1">
      <c r="A43" s="16"/>
      <c r="B43" s="18"/>
      <c r="C43" s="18"/>
      <c r="D43" s="18"/>
      <c r="E43" s="18"/>
      <c r="F43" s="18"/>
      <c r="G43" s="18"/>
      <c r="H43" s="18"/>
      <c r="I43" s="18"/>
      <c r="J43" s="19"/>
    </row>
    <row r="44" spans="1:10" ht="15" customHeight="1">
      <c r="A44" s="16"/>
      <c r="B44" s="18"/>
      <c r="C44" s="18"/>
      <c r="D44" s="18"/>
      <c r="E44" s="18"/>
      <c r="F44" s="18"/>
      <c r="G44" s="18"/>
      <c r="H44" s="18"/>
      <c r="I44" s="18"/>
      <c r="J44" s="19"/>
    </row>
    <row r="45" spans="1:10" ht="15" customHeight="1">
      <c r="A45" s="16"/>
      <c r="B45" s="18"/>
      <c r="C45" s="18"/>
      <c r="D45" s="18"/>
      <c r="E45" s="18"/>
      <c r="F45" s="18"/>
      <c r="G45" s="18"/>
      <c r="H45" s="18"/>
      <c r="I45" s="18"/>
      <c r="J45" s="19"/>
    </row>
    <row r="46" spans="1:10" ht="15" customHeight="1">
      <c r="A46" s="16"/>
      <c r="B46" s="18"/>
      <c r="C46" s="18"/>
      <c r="D46" s="18"/>
      <c r="E46" s="18"/>
      <c r="F46" s="18"/>
      <c r="G46" s="18"/>
      <c r="H46" s="18"/>
      <c r="I46" s="18"/>
      <c r="J46" s="19"/>
    </row>
    <row r="47" spans="1:10" ht="15" customHeight="1">
      <c r="A47" s="16"/>
      <c r="B47" s="18"/>
      <c r="C47" s="18"/>
      <c r="D47" s="18"/>
      <c r="E47" s="18"/>
      <c r="F47" s="18"/>
      <c r="G47" s="18"/>
      <c r="H47" s="18"/>
      <c r="I47" s="18"/>
      <c r="J47" s="19"/>
    </row>
    <row r="48" spans="1:10" ht="15" customHeight="1">
      <c r="A48" s="16"/>
      <c r="B48" s="18"/>
      <c r="C48" s="18"/>
      <c r="D48" s="18"/>
      <c r="E48" s="18"/>
      <c r="F48" s="18"/>
      <c r="G48" s="18"/>
      <c r="H48" s="18"/>
      <c r="I48" s="18"/>
      <c r="J48" s="19"/>
    </row>
    <row r="49" spans="1:10" ht="15" customHeight="1">
      <c r="A49" s="16"/>
      <c r="B49" s="18"/>
      <c r="C49" s="18"/>
      <c r="D49" s="18"/>
      <c r="E49" s="18"/>
      <c r="F49" s="18"/>
      <c r="G49" s="18"/>
      <c r="H49" s="18"/>
      <c r="I49" s="18"/>
      <c r="J49" s="19"/>
    </row>
    <row r="50" spans="1:10" ht="15" customHeight="1">
      <c r="A50" s="16"/>
      <c r="B50" s="18"/>
      <c r="C50" s="18"/>
      <c r="D50" s="18"/>
      <c r="E50" s="18"/>
      <c r="F50" s="18"/>
      <c r="G50" s="18"/>
      <c r="H50" s="18"/>
      <c r="I50" s="18"/>
      <c r="J50" s="19"/>
    </row>
    <row r="51" spans="1:10" ht="15" customHeight="1">
      <c r="A51" s="16"/>
      <c r="B51" s="18"/>
      <c r="C51" s="18"/>
      <c r="D51" s="18"/>
      <c r="E51" s="18"/>
      <c r="F51" s="18"/>
      <c r="G51" s="18"/>
      <c r="H51" s="18"/>
      <c r="I51" s="18"/>
      <c r="J51" s="19"/>
    </row>
    <row r="52" spans="1:10" ht="15" customHeight="1">
      <c r="A52" s="16"/>
      <c r="B52" s="18"/>
      <c r="C52" s="18"/>
      <c r="D52" s="18"/>
      <c r="E52" s="18"/>
      <c r="F52" s="18"/>
      <c r="G52" s="18"/>
      <c r="H52" s="18"/>
      <c r="I52" s="18"/>
      <c r="J52" s="19"/>
    </row>
    <row r="53" spans="1:10" s="10" customFormat="1" ht="15" customHeight="1" thickBot="1">
      <c r="A53" s="126"/>
      <c r="B53" s="45"/>
      <c r="C53" s="45"/>
      <c r="D53" s="45"/>
      <c r="E53" s="45"/>
      <c r="F53" s="45"/>
      <c r="G53" s="45"/>
      <c r="H53" s="45"/>
      <c r="I53" s="45"/>
      <c r="J53" s="47"/>
    </row>
    <row r="54" spans="1:10" ht="8.4499999999999993" customHeight="1">
      <c r="A54" s="80"/>
      <c r="B54" s="80"/>
      <c r="C54" s="80"/>
      <c r="D54" s="80"/>
      <c r="E54" s="80"/>
      <c r="F54" s="80"/>
      <c r="G54" s="80"/>
      <c r="H54" s="80"/>
      <c r="I54" s="80"/>
      <c r="J54" s="80"/>
    </row>
  </sheetData>
  <sheetProtection password="89E8" sheet="1" objects="1" scenarios="1" selectLockedCells="1"/>
  <mergeCells count="11">
    <mergeCell ref="A2:J2"/>
    <mergeCell ref="B3:H3"/>
    <mergeCell ref="I3:J3"/>
    <mergeCell ref="B4:E4"/>
    <mergeCell ref="G4:J4"/>
    <mergeCell ref="A5:B5"/>
    <mergeCell ref="C5:D5"/>
    <mergeCell ref="B23:E24"/>
    <mergeCell ref="B25:C25"/>
    <mergeCell ref="B8:I9"/>
    <mergeCell ref="B12:I15"/>
  </mergeCells>
  <phoneticPr fontId="3"/>
  <conditionalFormatting sqref="H24">
    <cfRule type="expression" dxfId="27" priority="8" stopIfTrue="1">
      <formula>OR(+$H$23&gt;$D$25,$H$23&lt;$E$25)</formula>
    </cfRule>
  </conditionalFormatting>
  <conditionalFormatting sqref="G23:G24">
    <cfRule type="expression" dxfId="26" priority="9" stopIfTrue="1">
      <formula>OR(+$G$23&gt;$D$25,$G$23&lt;$E$25)</formula>
    </cfRule>
  </conditionalFormatting>
  <pageMargins left="0.78740157480314965" right="0.51181102362204722" top="0.78740157480314965" bottom="0.39370078740157483"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view="pageBreakPreview" topLeftCell="A50" zoomScaleNormal="100" zoomScaleSheetLayoutView="100" zoomScalePageLayoutView="140" workbookViewId="0">
      <selection activeCell="C56" sqref="C56:D56"/>
    </sheetView>
  </sheetViews>
  <sheetFormatPr defaultRowHeight="13.5"/>
  <cols>
    <col min="1" max="1" width="10.375" style="9" customWidth="1"/>
    <col min="2" max="3" width="9.125" style="9" customWidth="1"/>
    <col min="4" max="4" width="16.5" style="9" customWidth="1"/>
    <col min="5" max="5" width="7" style="9" customWidth="1"/>
    <col min="6" max="7" width="9.125" style="9" customWidth="1"/>
    <col min="8" max="8" width="6.375" style="9" customWidth="1"/>
    <col min="9" max="9" width="6.5" style="9" customWidth="1"/>
    <col min="10" max="11" width="5.625" style="9" customWidth="1"/>
    <col min="12" max="16384" width="9" style="9"/>
  </cols>
  <sheetData>
    <row r="1" spans="1:10" ht="15" customHeight="1" thickBot="1"/>
    <row r="2" spans="1:10" s="10" customFormat="1" ht="19.5" customHeight="1" thickTop="1" thickBot="1">
      <c r="A2" s="424" t="str">
        <f>+表紙!A2</f>
        <v>業務用厨房熱機器等性能測定結果　【電気機器】</v>
      </c>
      <c r="B2" s="425"/>
      <c r="C2" s="425"/>
      <c r="D2" s="425"/>
      <c r="E2" s="425"/>
      <c r="F2" s="425"/>
      <c r="G2" s="425"/>
      <c r="H2" s="425"/>
      <c r="I2" s="425"/>
      <c r="J2" s="426"/>
    </row>
    <row r="3" spans="1:10" s="10" customFormat="1" ht="28.5" customHeight="1" thickTop="1">
      <c r="A3" s="11" t="s">
        <v>345</v>
      </c>
      <c r="B3" s="520" t="s">
        <v>217</v>
      </c>
      <c r="C3" s="521"/>
      <c r="D3" s="521"/>
      <c r="E3" s="521"/>
      <c r="F3" s="521"/>
      <c r="G3" s="521"/>
      <c r="H3" s="521"/>
      <c r="I3" s="522" t="str">
        <f>IF(+表紙!$G$12="選択してください","",+表紙!$G$12)</f>
        <v/>
      </c>
      <c r="J3" s="523"/>
    </row>
    <row r="4" spans="1:10" s="10" customFormat="1" ht="20.100000000000001" customHeight="1" thickBot="1">
      <c r="A4" s="12" t="s">
        <v>6</v>
      </c>
      <c r="B4" s="537" t="str">
        <f>IF(表紙!$B$6=0,"",表紙!$B$6)</f>
        <v/>
      </c>
      <c r="C4" s="524"/>
      <c r="D4" s="525"/>
      <c r="E4" s="526"/>
      <c r="F4" s="13" t="s">
        <v>7</v>
      </c>
      <c r="G4" s="527" t="str">
        <f>IF(表紙!$G$5=0,"",表紙!$G$5)</f>
        <v/>
      </c>
      <c r="H4" s="528"/>
      <c r="I4" s="528"/>
      <c r="J4" s="529"/>
    </row>
    <row r="5" spans="1:10" s="10" customFormat="1" ht="14.25" customHeight="1">
      <c r="A5" s="14" t="s">
        <v>19</v>
      </c>
      <c r="B5" s="531" t="s">
        <v>41</v>
      </c>
      <c r="C5" s="534"/>
      <c r="D5" s="534"/>
      <c r="E5" s="459" t="s">
        <v>34</v>
      </c>
      <c r="F5" s="67"/>
      <c r="G5" s="531" t="s">
        <v>25</v>
      </c>
      <c r="H5" s="67"/>
      <c r="I5" s="533" t="s">
        <v>180</v>
      </c>
      <c r="J5" s="69"/>
    </row>
    <row r="6" spans="1:10" s="10" customFormat="1" ht="14.25" customHeight="1" thickBot="1">
      <c r="A6" s="12" t="s">
        <v>20</v>
      </c>
      <c r="B6" s="532"/>
      <c r="C6" s="530"/>
      <c r="D6" s="530"/>
      <c r="E6" s="370"/>
      <c r="F6" s="68"/>
      <c r="G6" s="532"/>
      <c r="H6" s="68"/>
      <c r="I6" s="370"/>
      <c r="J6" s="70"/>
    </row>
    <row r="7" spans="1:10" ht="22.5" customHeight="1">
      <c r="A7" s="16"/>
      <c r="B7" s="17" t="s">
        <v>51</v>
      </c>
      <c r="C7" s="18"/>
      <c r="D7" s="18"/>
      <c r="E7" s="18"/>
      <c r="F7" s="18"/>
      <c r="G7" s="18"/>
      <c r="H7" s="18"/>
      <c r="I7" s="18"/>
      <c r="J7" s="19"/>
    </row>
    <row r="8" spans="1:10" ht="16.5" customHeight="1">
      <c r="A8" s="20"/>
      <c r="C8" s="535" t="s">
        <v>327</v>
      </c>
      <c r="D8" s="535"/>
      <c r="E8" s="535"/>
      <c r="F8" s="535"/>
      <c r="G8" s="535"/>
      <c r="H8" s="535"/>
      <c r="I8" s="535"/>
      <c r="J8" s="19"/>
    </row>
    <row r="9" spans="1:10" ht="16.5" customHeight="1">
      <c r="A9" s="20"/>
      <c r="B9" s="21"/>
      <c r="C9" s="535"/>
      <c r="D9" s="535"/>
      <c r="E9" s="535"/>
      <c r="F9" s="535"/>
      <c r="G9" s="535"/>
      <c r="H9" s="535"/>
      <c r="I9" s="535"/>
      <c r="J9" s="19"/>
    </row>
    <row r="10" spans="1:10" ht="16.5" customHeight="1">
      <c r="A10" s="20"/>
      <c r="B10" s="21"/>
      <c r="C10" s="535"/>
      <c r="D10" s="535"/>
      <c r="E10" s="535"/>
      <c r="F10" s="535"/>
      <c r="G10" s="535"/>
      <c r="H10" s="535"/>
      <c r="I10" s="535"/>
      <c r="J10" s="19"/>
    </row>
    <row r="11" spans="1:10" ht="16.5" customHeight="1">
      <c r="A11" s="16"/>
      <c r="B11" s="18"/>
      <c r="C11" s="535"/>
      <c r="D11" s="535"/>
      <c r="E11" s="535"/>
      <c r="F11" s="535"/>
      <c r="G11" s="535"/>
      <c r="H11" s="535"/>
      <c r="I11" s="535"/>
      <c r="J11" s="19"/>
    </row>
    <row r="12" spans="1:10" ht="16.5" customHeight="1">
      <c r="A12" s="16"/>
      <c r="B12" s="18"/>
      <c r="C12" s="535"/>
      <c r="D12" s="535"/>
      <c r="E12" s="535"/>
      <c r="F12" s="535"/>
      <c r="G12" s="535"/>
      <c r="H12" s="535"/>
      <c r="I12" s="535"/>
      <c r="J12" s="19"/>
    </row>
    <row r="13" spans="1:10" ht="24" customHeight="1">
      <c r="A13" s="16"/>
      <c r="B13" s="18"/>
      <c r="C13" s="535"/>
      <c r="D13" s="535"/>
      <c r="E13" s="535"/>
      <c r="F13" s="535"/>
      <c r="G13" s="535"/>
      <c r="H13" s="535"/>
      <c r="I13" s="535"/>
      <c r="J13" s="19"/>
    </row>
    <row r="14" spans="1:10" ht="15" customHeight="1">
      <c r="A14" s="16"/>
      <c r="B14" s="18"/>
      <c r="C14" s="320"/>
      <c r="D14" s="320"/>
      <c r="E14" s="320"/>
      <c r="F14" s="320"/>
      <c r="G14" s="320"/>
      <c r="H14" s="320"/>
      <c r="I14" s="320"/>
      <c r="J14" s="19"/>
    </row>
    <row r="15" spans="1:10" ht="21.75" customHeight="1">
      <c r="A15" s="16"/>
      <c r="B15" s="10"/>
      <c r="D15" s="18"/>
      <c r="E15" s="18"/>
      <c r="F15" s="307" t="s">
        <v>283</v>
      </c>
      <c r="G15" s="307" t="s">
        <v>284</v>
      </c>
      <c r="H15" s="18"/>
      <c r="I15" s="18"/>
      <c r="J15" s="19"/>
    </row>
    <row r="16" spans="1:10" ht="17.25" customHeight="1">
      <c r="A16" s="16"/>
      <c r="C16" s="18" t="s">
        <v>90</v>
      </c>
      <c r="D16" s="18"/>
      <c r="E16" s="23" t="s">
        <v>88</v>
      </c>
      <c r="F16" s="71"/>
      <c r="G16" s="71"/>
      <c r="H16" s="24" t="s">
        <v>104</v>
      </c>
      <c r="I16" s="24" t="s">
        <v>78</v>
      </c>
      <c r="J16" s="19"/>
    </row>
    <row r="17" spans="1:10" ht="17.25" customHeight="1">
      <c r="A17" s="16"/>
      <c r="C17" s="18" t="s">
        <v>147</v>
      </c>
      <c r="D17" s="18"/>
      <c r="E17" s="23" t="s">
        <v>46</v>
      </c>
      <c r="F17" s="72"/>
      <c r="G17" s="72"/>
      <c r="H17" s="24" t="s">
        <v>108</v>
      </c>
      <c r="I17" s="24" t="s">
        <v>77</v>
      </c>
      <c r="J17" s="19"/>
    </row>
    <row r="18" spans="1:10" ht="17.25" customHeight="1">
      <c r="A18" s="16"/>
      <c r="C18" s="18" t="s">
        <v>87</v>
      </c>
      <c r="D18" s="18"/>
      <c r="E18" s="25" t="s">
        <v>45</v>
      </c>
      <c r="F18" s="72"/>
      <c r="G18" s="72"/>
      <c r="H18" s="24" t="s">
        <v>0</v>
      </c>
      <c r="I18" s="24" t="s">
        <v>77</v>
      </c>
      <c r="J18" s="19"/>
    </row>
    <row r="19" spans="1:10" ht="17.25" customHeight="1">
      <c r="A19" s="16"/>
      <c r="C19" s="18" t="s">
        <v>141</v>
      </c>
      <c r="D19" s="18"/>
      <c r="E19" s="23" t="s">
        <v>89</v>
      </c>
      <c r="F19" s="73"/>
      <c r="G19" s="73"/>
      <c r="H19" s="24" t="s">
        <v>105</v>
      </c>
      <c r="I19" s="24" t="s">
        <v>79</v>
      </c>
      <c r="J19" s="19"/>
    </row>
    <row r="20" spans="1:10" ht="15.75" customHeight="1">
      <c r="A20" s="16"/>
      <c r="C20" s="305" t="s">
        <v>282</v>
      </c>
      <c r="D20" s="26"/>
      <c r="E20" s="23" t="s">
        <v>44</v>
      </c>
      <c r="F20" s="27">
        <v>4.1900000000000004</v>
      </c>
      <c r="G20" s="27">
        <v>4.1900000000000004</v>
      </c>
      <c r="H20" s="28" t="s">
        <v>166</v>
      </c>
      <c r="I20" s="24"/>
      <c r="J20" s="19"/>
    </row>
    <row r="21" spans="1:10" ht="7.5" customHeight="1" thickBot="1">
      <c r="A21" s="16"/>
      <c r="D21" s="18"/>
      <c r="E21" s="29"/>
      <c r="F21" s="18"/>
      <c r="G21" s="18"/>
      <c r="H21" s="24"/>
      <c r="I21" s="24"/>
      <c r="J21" s="19"/>
    </row>
    <row r="22" spans="1:10" ht="15.75" customHeight="1" thickBot="1">
      <c r="A22" s="16"/>
      <c r="C22" s="18" t="s">
        <v>148</v>
      </c>
      <c r="E22" s="30" t="s">
        <v>52</v>
      </c>
      <c r="F22" s="31" t="str">
        <f>IF(COUNTBLANK(F16:F20)=0,F20*F16*(F17-F18)/(3600*F19)*100,"")</f>
        <v/>
      </c>
      <c r="G22" s="31" t="str">
        <f>IF(COUNTBLANK(G16:G20)=0,G20*G16*(G17-G18)/(3600*G19)*100,"")</f>
        <v/>
      </c>
      <c r="H22" s="32" t="s">
        <v>106</v>
      </c>
      <c r="I22" s="24" t="s">
        <v>77</v>
      </c>
      <c r="J22" s="33"/>
    </row>
    <row r="23" spans="1:10" ht="7.5" customHeight="1" thickBot="1">
      <c r="A23" s="16"/>
      <c r="B23" s="15"/>
      <c r="C23" s="15"/>
      <c r="E23" s="15"/>
      <c r="F23" s="15"/>
      <c r="G23" s="34"/>
      <c r="H23" s="35"/>
      <c r="I23" s="36"/>
      <c r="J23" s="33"/>
    </row>
    <row r="24" spans="1:10" ht="30" customHeight="1" thickBot="1">
      <c r="A24" s="16"/>
      <c r="B24" s="18"/>
      <c r="C24" s="15"/>
      <c r="E24" s="15"/>
      <c r="F24" s="37" t="s">
        <v>149</v>
      </c>
      <c r="G24" s="38" t="str">
        <f>IF(COUNTBLANK(F22:G22)=0,(F22+G22)/2,"")</f>
        <v/>
      </c>
      <c r="H24" s="32" t="s">
        <v>106</v>
      </c>
      <c r="I24" s="24" t="s">
        <v>77</v>
      </c>
      <c r="J24" s="19"/>
    </row>
    <row r="25" spans="1:10" ht="7.5" customHeight="1" thickBot="1">
      <c r="A25" s="16"/>
      <c r="B25" s="18"/>
      <c r="C25" s="39"/>
      <c r="D25" s="15"/>
      <c r="E25" s="15"/>
      <c r="F25" s="15"/>
      <c r="G25" s="15"/>
      <c r="H25" s="15"/>
      <c r="I25" s="18"/>
      <c r="J25" s="19"/>
    </row>
    <row r="26" spans="1:10" ht="15" customHeight="1" thickBot="1">
      <c r="A26" s="16"/>
      <c r="B26" s="18"/>
      <c r="D26" s="15"/>
      <c r="E26" s="15"/>
      <c r="F26" s="40" t="s">
        <v>24</v>
      </c>
      <c r="G26" s="41" t="str">
        <f>IF(G24&lt;&gt;"",ABS(F22-G22)/G24,"")</f>
        <v/>
      </c>
      <c r="H26" s="20"/>
      <c r="I26" s="18"/>
      <c r="J26" s="19"/>
    </row>
    <row r="27" spans="1:10" ht="15" customHeight="1">
      <c r="A27" s="16"/>
      <c r="B27" s="15" t="s">
        <v>21</v>
      </c>
      <c r="D27" s="15"/>
      <c r="E27" s="15"/>
      <c r="F27" s="15"/>
      <c r="G27" s="15"/>
      <c r="H27" s="15"/>
      <c r="I27" s="18"/>
      <c r="J27" s="19"/>
    </row>
    <row r="28" spans="1:10" ht="15" customHeight="1">
      <c r="A28" s="16"/>
      <c r="B28" s="18"/>
      <c r="C28" s="18"/>
      <c r="D28" s="18"/>
      <c r="E28" s="18"/>
      <c r="F28" s="18"/>
      <c r="G28" s="18"/>
      <c r="H28" s="18"/>
      <c r="I28" s="18"/>
      <c r="J28" s="19"/>
    </row>
    <row r="29" spans="1:10" ht="15" customHeight="1">
      <c r="A29" s="16"/>
      <c r="B29" s="18"/>
      <c r="C29" s="18"/>
      <c r="D29" s="18"/>
      <c r="E29" s="18"/>
      <c r="F29" s="18"/>
      <c r="G29" s="18"/>
      <c r="H29" s="18"/>
      <c r="I29" s="18"/>
      <c r="J29" s="19"/>
    </row>
    <row r="30" spans="1:10" ht="15" customHeight="1">
      <c r="A30" s="16"/>
      <c r="B30" s="42"/>
      <c r="C30" s="18"/>
      <c r="D30" s="18"/>
      <c r="E30" s="18"/>
      <c r="F30" s="18"/>
      <c r="G30" s="18"/>
      <c r="H30" s="18"/>
      <c r="I30" s="18"/>
      <c r="J30" s="19"/>
    </row>
    <row r="31" spans="1:10" ht="15" customHeight="1">
      <c r="A31" s="16"/>
      <c r="B31" s="18"/>
      <c r="C31" s="18"/>
      <c r="D31" s="18"/>
      <c r="E31" s="18"/>
      <c r="F31" s="18"/>
      <c r="G31" s="18"/>
      <c r="H31" s="18"/>
      <c r="I31" s="18"/>
      <c r="J31" s="19"/>
    </row>
    <row r="32" spans="1:10" ht="11.25" customHeight="1">
      <c r="A32" s="16"/>
      <c r="B32" s="43"/>
      <c r="C32" s="18"/>
      <c r="D32" s="18"/>
      <c r="E32" s="18"/>
      <c r="F32" s="18"/>
      <c r="G32" s="18"/>
      <c r="H32" s="18"/>
      <c r="I32" s="18"/>
      <c r="J32" s="19"/>
    </row>
    <row r="33" spans="1:10" ht="15" customHeight="1">
      <c r="A33" s="16"/>
      <c r="B33" s="18"/>
      <c r="C33" s="18"/>
      <c r="D33" s="18"/>
      <c r="E33" s="18"/>
      <c r="F33" s="18"/>
      <c r="G33" s="18"/>
      <c r="H33" s="18"/>
      <c r="I33" s="18"/>
      <c r="J33" s="19"/>
    </row>
    <row r="34" spans="1:10" ht="15" customHeight="1">
      <c r="A34" s="16"/>
      <c r="B34" s="18"/>
      <c r="C34" s="18"/>
      <c r="D34" s="18"/>
      <c r="E34" s="18"/>
      <c r="F34" s="18"/>
      <c r="G34" s="18"/>
      <c r="H34" s="18"/>
      <c r="I34" s="18"/>
      <c r="J34" s="19"/>
    </row>
    <row r="35" spans="1:10" ht="15" customHeight="1">
      <c r="A35" s="16"/>
      <c r="B35" s="18"/>
      <c r="C35" s="18"/>
      <c r="D35" s="18"/>
      <c r="E35" s="18"/>
      <c r="F35" s="18"/>
      <c r="G35" s="18"/>
      <c r="H35" s="18"/>
      <c r="I35" s="18"/>
      <c r="J35" s="19"/>
    </row>
    <row r="36" spans="1:10" ht="15" customHeight="1">
      <c r="A36" s="16"/>
      <c r="B36" s="18"/>
      <c r="C36" s="18"/>
      <c r="D36" s="18"/>
      <c r="E36" s="18"/>
      <c r="F36" s="18"/>
      <c r="G36" s="18"/>
      <c r="H36" s="18"/>
      <c r="I36" s="18"/>
      <c r="J36" s="19"/>
    </row>
    <row r="37" spans="1:10" ht="15" customHeight="1">
      <c r="A37" s="16"/>
      <c r="B37" s="18"/>
      <c r="C37" s="18"/>
      <c r="D37" s="18"/>
      <c r="E37" s="18"/>
      <c r="F37" s="18"/>
      <c r="G37" s="18"/>
      <c r="H37" s="18"/>
      <c r="I37" s="18"/>
      <c r="J37" s="19"/>
    </row>
    <row r="38" spans="1:10" ht="15" customHeight="1">
      <c r="A38" s="16"/>
      <c r="B38" s="18"/>
      <c r="C38" s="18"/>
      <c r="D38" s="18"/>
      <c r="E38" s="18"/>
      <c r="F38" s="18"/>
      <c r="G38" s="18"/>
      <c r="H38" s="18"/>
      <c r="I38" s="18"/>
      <c r="J38" s="19"/>
    </row>
    <row r="39" spans="1:10" ht="15" customHeight="1">
      <c r="A39" s="16"/>
      <c r="B39" s="39" t="s">
        <v>5</v>
      </c>
      <c r="D39" s="18"/>
      <c r="E39" s="18"/>
      <c r="F39" s="18"/>
      <c r="G39" s="18"/>
      <c r="H39" s="18"/>
      <c r="I39" s="18"/>
      <c r="J39" s="19"/>
    </row>
    <row r="40" spans="1:10" ht="15" customHeight="1">
      <c r="A40" s="16"/>
      <c r="B40" s="18"/>
      <c r="C40" s="18"/>
      <c r="D40" s="18"/>
      <c r="E40" s="18"/>
      <c r="F40" s="18"/>
      <c r="G40" s="18"/>
      <c r="H40" s="18"/>
      <c r="I40" s="18"/>
      <c r="J40" s="19"/>
    </row>
    <row r="41" spans="1:10" ht="15" customHeight="1">
      <c r="A41" s="16"/>
      <c r="B41" s="18"/>
      <c r="C41" s="18"/>
      <c r="D41" s="18"/>
      <c r="E41" s="18"/>
      <c r="F41" s="18"/>
      <c r="G41" s="18"/>
      <c r="H41" s="18"/>
      <c r="I41" s="18"/>
      <c r="J41" s="19"/>
    </row>
    <row r="42" spans="1:10" ht="15" customHeight="1">
      <c r="A42" s="16"/>
      <c r="B42" s="18"/>
      <c r="C42" s="18"/>
      <c r="D42" s="18"/>
      <c r="E42" s="18"/>
      <c r="F42" s="18"/>
      <c r="G42" s="18"/>
      <c r="H42" s="18"/>
      <c r="I42" s="18"/>
      <c r="J42" s="19"/>
    </row>
    <row r="43" spans="1:10" ht="15" customHeight="1">
      <c r="A43" s="16"/>
      <c r="B43" s="18"/>
      <c r="C43" s="18"/>
      <c r="D43" s="18"/>
      <c r="E43" s="18"/>
      <c r="F43" s="18"/>
      <c r="G43" s="18"/>
      <c r="H43" s="18"/>
      <c r="I43" s="18"/>
      <c r="J43" s="19"/>
    </row>
    <row r="44" spans="1:10" ht="11.25" customHeight="1">
      <c r="A44" s="16"/>
      <c r="B44" s="18"/>
      <c r="C44" s="18"/>
      <c r="D44" s="18"/>
      <c r="E44" s="18"/>
      <c r="F44" s="18"/>
      <c r="G44" s="18"/>
      <c r="H44" s="18"/>
      <c r="I44" s="18"/>
      <c r="J44" s="19"/>
    </row>
    <row r="45" spans="1:10" ht="15" customHeight="1">
      <c r="A45" s="16"/>
      <c r="B45" s="18"/>
      <c r="C45" s="18"/>
      <c r="D45" s="18"/>
      <c r="E45" s="18"/>
      <c r="F45" s="18"/>
      <c r="G45" s="18"/>
      <c r="H45" s="18"/>
      <c r="I45" s="18"/>
      <c r="J45" s="19"/>
    </row>
    <row r="46" spans="1:10" ht="15" customHeight="1">
      <c r="A46" s="16"/>
      <c r="B46" s="18"/>
      <c r="C46" s="18"/>
      <c r="D46" s="18"/>
      <c r="E46" s="18"/>
      <c r="F46" s="18"/>
      <c r="G46" s="18"/>
      <c r="H46" s="18"/>
      <c r="I46" s="18"/>
      <c r="J46" s="19"/>
    </row>
    <row r="47" spans="1:10" ht="15" customHeight="1">
      <c r="A47" s="16"/>
      <c r="B47" s="18"/>
      <c r="C47" s="18"/>
      <c r="D47" s="18"/>
      <c r="E47" s="18"/>
      <c r="F47" s="18"/>
      <c r="G47" s="18"/>
      <c r="H47" s="18"/>
      <c r="I47" s="18"/>
      <c r="J47" s="19"/>
    </row>
    <row r="48" spans="1:10" ht="15" customHeight="1">
      <c r="A48" s="16"/>
      <c r="B48" s="18"/>
      <c r="C48" s="18"/>
      <c r="D48" s="18"/>
      <c r="E48" s="18"/>
      <c r="F48" s="18"/>
      <c r="G48" s="18"/>
      <c r="H48" s="18"/>
      <c r="I48" s="18"/>
      <c r="J48" s="19"/>
    </row>
    <row r="49" spans="1:10" ht="15" customHeight="1">
      <c r="A49" s="16"/>
      <c r="B49" s="18"/>
      <c r="C49" s="18"/>
      <c r="D49" s="18"/>
      <c r="E49" s="18"/>
      <c r="F49" s="18"/>
      <c r="G49" s="18"/>
      <c r="H49" s="18"/>
      <c r="I49" s="18"/>
      <c r="J49" s="19"/>
    </row>
    <row r="50" spans="1:10" ht="15" customHeight="1" thickBot="1">
      <c r="A50" s="44"/>
      <c r="B50" s="45"/>
      <c r="C50" s="45"/>
      <c r="D50" s="45"/>
      <c r="E50" s="45"/>
      <c r="F50" s="46"/>
      <c r="G50" s="45"/>
      <c r="H50" s="45"/>
      <c r="I50" s="45"/>
      <c r="J50" s="47"/>
    </row>
    <row r="51" spans="1:10" ht="7.9" customHeight="1">
      <c r="A51" s="80"/>
      <c r="B51" s="18"/>
      <c r="C51" s="18"/>
      <c r="D51" s="18"/>
      <c r="E51" s="18"/>
      <c r="F51" s="81"/>
      <c r="G51" s="18"/>
      <c r="H51" s="18"/>
      <c r="I51" s="18"/>
      <c r="J51" s="18"/>
    </row>
    <row r="52" spans="1:10" ht="15" customHeight="1" thickBot="1">
      <c r="A52" s="48"/>
      <c r="B52" s="49"/>
      <c r="C52" s="49"/>
      <c r="D52" s="49"/>
      <c r="E52" s="49"/>
      <c r="F52" s="50"/>
      <c r="G52" s="49"/>
      <c r="H52" s="49"/>
      <c r="I52" s="49"/>
      <c r="J52" s="49"/>
    </row>
    <row r="53" spans="1:10" s="10" customFormat="1" ht="19.5" customHeight="1" thickTop="1" thickBot="1">
      <c r="A53" s="424" t="str">
        <f>+A2</f>
        <v>業務用厨房熱機器等性能測定結果　【電気機器】</v>
      </c>
      <c r="B53" s="425"/>
      <c r="C53" s="425"/>
      <c r="D53" s="425"/>
      <c r="E53" s="425"/>
      <c r="F53" s="425"/>
      <c r="G53" s="425"/>
      <c r="H53" s="425"/>
      <c r="I53" s="425"/>
      <c r="J53" s="426"/>
    </row>
    <row r="54" spans="1:10" s="10" customFormat="1" ht="28.5" customHeight="1" thickTop="1">
      <c r="A54" s="11" t="s">
        <v>345</v>
      </c>
      <c r="B54" s="520" t="str">
        <f>+B3</f>
        <v>　       麺ゆで器　　　　（　２．熱効率　）</v>
      </c>
      <c r="C54" s="521"/>
      <c r="D54" s="521"/>
      <c r="E54" s="521"/>
      <c r="F54" s="521"/>
      <c r="G54" s="521"/>
      <c r="H54" s="521"/>
      <c r="I54" s="522" t="str">
        <f>IF(+表紙!$G$12="選択してください","",+表紙!$G$12)</f>
        <v/>
      </c>
      <c r="J54" s="523"/>
    </row>
    <row r="55" spans="1:10" s="10" customFormat="1" ht="20.100000000000001" customHeight="1" thickBot="1">
      <c r="A55" s="12" t="s">
        <v>6</v>
      </c>
      <c r="B55" s="524" t="str">
        <f>IF(表紙!$B$6=0,"",表紙!$B$6)</f>
        <v/>
      </c>
      <c r="C55" s="524"/>
      <c r="D55" s="525"/>
      <c r="E55" s="526"/>
      <c r="F55" s="13" t="s">
        <v>7</v>
      </c>
      <c r="G55" s="527" t="str">
        <f>IF(表紙!$G$5=0,"",表紙!$G$5)</f>
        <v/>
      </c>
      <c r="H55" s="528"/>
      <c r="I55" s="528"/>
      <c r="J55" s="529"/>
    </row>
    <row r="56" spans="1:10" s="10" customFormat="1" ht="14.25" customHeight="1">
      <c r="A56" s="14" t="s">
        <v>19</v>
      </c>
      <c r="B56" s="531" t="s">
        <v>41</v>
      </c>
      <c r="C56" s="534"/>
      <c r="D56" s="534"/>
      <c r="E56" s="459" t="s">
        <v>34</v>
      </c>
      <c r="F56" s="67"/>
      <c r="G56" s="531" t="s">
        <v>25</v>
      </c>
      <c r="H56" s="67"/>
      <c r="I56" s="533" t="s">
        <v>180</v>
      </c>
      <c r="J56" s="69"/>
    </row>
    <row r="57" spans="1:10" s="10" customFormat="1" ht="14.25" customHeight="1" thickBot="1">
      <c r="A57" s="12" t="s">
        <v>20</v>
      </c>
      <c r="B57" s="532"/>
      <c r="C57" s="530"/>
      <c r="D57" s="530"/>
      <c r="E57" s="370"/>
      <c r="F57" s="68"/>
      <c r="G57" s="532"/>
      <c r="H57" s="68"/>
      <c r="I57" s="370"/>
      <c r="J57" s="70"/>
    </row>
    <row r="58" spans="1:10" ht="22.5" customHeight="1">
      <c r="A58" s="16"/>
      <c r="B58" s="51" t="s">
        <v>239</v>
      </c>
      <c r="C58" s="18"/>
      <c r="D58" s="18"/>
      <c r="E58" s="18"/>
      <c r="F58" s="18"/>
      <c r="G58" s="18"/>
      <c r="H58" s="18"/>
      <c r="I58" s="18"/>
      <c r="J58" s="19"/>
    </row>
    <row r="59" spans="1:10" s="55" customFormat="1" ht="14.45" customHeight="1">
      <c r="A59" s="52"/>
      <c r="B59" s="53"/>
      <c r="C59" s="536" t="s">
        <v>346</v>
      </c>
      <c r="D59" s="536"/>
      <c r="E59" s="536"/>
      <c r="F59" s="536"/>
      <c r="G59" s="536"/>
      <c r="H59" s="536"/>
      <c r="I59" s="536"/>
      <c r="J59" s="54"/>
    </row>
    <row r="60" spans="1:10" s="55" customFormat="1" ht="14.45" customHeight="1">
      <c r="A60" s="52"/>
      <c r="B60" s="53"/>
      <c r="C60" s="536"/>
      <c r="D60" s="536"/>
      <c r="E60" s="536"/>
      <c r="F60" s="536"/>
      <c r="G60" s="536"/>
      <c r="H60" s="536"/>
      <c r="I60" s="536"/>
      <c r="J60" s="54"/>
    </row>
    <row r="61" spans="1:10" s="55" customFormat="1" ht="14.45" customHeight="1">
      <c r="A61" s="52"/>
      <c r="B61" s="53"/>
      <c r="C61" s="536"/>
      <c r="D61" s="536"/>
      <c r="E61" s="536"/>
      <c r="F61" s="536"/>
      <c r="G61" s="536"/>
      <c r="H61" s="536"/>
      <c r="I61" s="536"/>
      <c r="J61" s="54"/>
    </row>
    <row r="62" spans="1:10" s="55" customFormat="1" ht="14.45" customHeight="1">
      <c r="A62" s="52"/>
      <c r="B62" s="53"/>
      <c r="C62" s="536"/>
      <c r="D62" s="536"/>
      <c r="E62" s="536"/>
      <c r="F62" s="536"/>
      <c r="G62" s="536"/>
      <c r="H62" s="536"/>
      <c r="I62" s="536"/>
      <c r="J62" s="54"/>
    </row>
    <row r="63" spans="1:10" s="55" customFormat="1" ht="21.75" customHeight="1">
      <c r="A63" s="52"/>
      <c r="B63" s="53"/>
      <c r="C63" s="536"/>
      <c r="D63" s="536"/>
      <c r="E63" s="536"/>
      <c r="F63" s="536"/>
      <c r="G63" s="536"/>
      <c r="H63" s="536"/>
      <c r="I63" s="536"/>
      <c r="J63" s="54"/>
    </row>
    <row r="64" spans="1:10" ht="17.25" customHeight="1">
      <c r="A64" s="16"/>
      <c r="B64" s="18"/>
      <c r="C64" s="22"/>
      <c r="D64" s="15"/>
      <c r="E64" s="22"/>
      <c r="F64" s="15"/>
      <c r="G64" s="18"/>
      <c r="H64" s="56"/>
      <c r="I64" s="18"/>
      <c r="J64" s="19"/>
    </row>
    <row r="65" spans="1:10" ht="17.25" customHeight="1">
      <c r="A65" s="16"/>
      <c r="B65" s="18"/>
      <c r="C65" s="18"/>
      <c r="D65" s="18"/>
      <c r="E65" s="18"/>
      <c r="F65" s="307" t="s">
        <v>283</v>
      </c>
      <c r="G65" s="307" t="s">
        <v>284</v>
      </c>
      <c r="H65" s="18"/>
      <c r="I65" s="18"/>
      <c r="J65" s="19"/>
    </row>
    <row r="66" spans="1:10" ht="16.5" customHeight="1">
      <c r="A66" s="16"/>
      <c r="C66" s="56" t="s">
        <v>143</v>
      </c>
      <c r="D66" s="18"/>
      <c r="E66" s="58" t="s">
        <v>92</v>
      </c>
      <c r="F66" s="71"/>
      <c r="G66" s="71"/>
      <c r="H66" s="24" t="s">
        <v>1</v>
      </c>
      <c r="I66" s="24" t="s">
        <v>78</v>
      </c>
      <c r="J66" s="19"/>
    </row>
    <row r="67" spans="1:10" ht="16.5" customHeight="1">
      <c r="A67" s="16"/>
      <c r="C67" s="56" t="s">
        <v>142</v>
      </c>
      <c r="D67" s="18"/>
      <c r="E67" s="58" t="s">
        <v>93</v>
      </c>
      <c r="F67" s="74"/>
      <c r="G67" s="75"/>
      <c r="H67" s="24" t="s">
        <v>2</v>
      </c>
      <c r="I67" s="24" t="s">
        <v>79</v>
      </c>
      <c r="J67" s="19"/>
    </row>
    <row r="68" spans="1:10" ht="16.5" customHeight="1">
      <c r="A68" s="16"/>
      <c r="C68" s="112" t="s">
        <v>285</v>
      </c>
      <c r="D68" s="18"/>
      <c r="E68" s="23" t="s">
        <v>47</v>
      </c>
      <c r="F68" s="59">
        <v>2260</v>
      </c>
      <c r="G68" s="59">
        <v>2260</v>
      </c>
      <c r="H68" s="57" t="s">
        <v>28</v>
      </c>
      <c r="I68" s="24"/>
      <c r="J68" s="19"/>
    </row>
    <row r="69" spans="1:10" ht="7.5" customHeight="1" thickBot="1">
      <c r="A69" s="16"/>
      <c r="C69" s="18"/>
      <c r="D69" s="18"/>
      <c r="E69" s="60"/>
      <c r="F69" s="45"/>
      <c r="G69" s="45"/>
      <c r="H69" s="24"/>
      <c r="I69" s="24"/>
      <c r="J69" s="19"/>
    </row>
    <row r="70" spans="1:10" ht="15" customHeight="1" thickBot="1">
      <c r="A70" s="16"/>
      <c r="C70" s="56" t="s">
        <v>91</v>
      </c>
      <c r="D70" s="22"/>
      <c r="E70" s="61" t="s">
        <v>53</v>
      </c>
      <c r="F70" s="62" t="str">
        <f>IF(COUNTBLANK(F66:F67)=0,F68*F66/(3600*F67)*100,"")</f>
        <v/>
      </c>
      <c r="G70" s="62" t="str">
        <f>IF(COUNTBLANK(G66:G67)=0,G68*G66/(3600*G67)*100,"")</f>
        <v/>
      </c>
      <c r="H70" s="32" t="s">
        <v>3</v>
      </c>
      <c r="I70" s="24" t="s">
        <v>77</v>
      </c>
      <c r="J70" s="63"/>
    </row>
    <row r="71" spans="1:10" ht="7.5" customHeight="1" thickBot="1">
      <c r="A71" s="16"/>
      <c r="B71" s="22"/>
      <c r="C71" s="15"/>
      <c r="D71" s="22"/>
      <c r="F71" s="15"/>
      <c r="G71" s="34"/>
      <c r="H71" s="35"/>
      <c r="I71" s="36"/>
      <c r="J71" s="33"/>
    </row>
    <row r="72" spans="1:10" ht="33.75" customHeight="1" thickBot="1">
      <c r="A72" s="16"/>
      <c r="B72" s="18"/>
      <c r="C72" s="18"/>
      <c r="D72" s="18"/>
      <c r="F72" s="37" t="s">
        <v>107</v>
      </c>
      <c r="G72" s="64" t="str">
        <f>IF(COUNTBLANK(F70:G70)=0,(F70+G70)/2,"")</f>
        <v/>
      </c>
      <c r="H72" s="32" t="s">
        <v>3</v>
      </c>
      <c r="I72" s="24" t="s">
        <v>77</v>
      </c>
      <c r="J72" s="19"/>
    </row>
    <row r="73" spans="1:10" ht="7.5" customHeight="1" thickBot="1">
      <c r="A73" s="16"/>
      <c r="B73" s="18"/>
      <c r="D73" s="15"/>
      <c r="E73" s="15"/>
      <c r="F73" s="15"/>
      <c r="G73" s="15"/>
      <c r="H73" s="65"/>
      <c r="I73" s="24"/>
      <c r="J73" s="19"/>
    </row>
    <row r="74" spans="1:10" ht="15" customHeight="1" thickBot="1">
      <c r="A74" s="16"/>
      <c r="B74" s="18"/>
      <c r="C74" s="15"/>
      <c r="D74" s="15"/>
      <c r="E74" s="15"/>
      <c r="F74" s="40" t="s">
        <v>24</v>
      </c>
      <c r="G74" s="66" t="str">
        <f>IF(G72&lt;&gt;"",ABS(F70-G70)/G72,"")</f>
        <v/>
      </c>
      <c r="H74" s="32"/>
      <c r="I74" s="24"/>
      <c r="J74" s="19"/>
    </row>
    <row r="75" spans="1:10" ht="15" customHeight="1">
      <c r="A75" s="16"/>
      <c r="B75" s="39" t="s">
        <v>4</v>
      </c>
      <c r="C75" s="15"/>
      <c r="D75" s="15"/>
      <c r="E75" s="15"/>
      <c r="F75" s="15"/>
      <c r="G75" s="15"/>
      <c r="H75" s="15"/>
      <c r="I75" s="18"/>
      <c r="J75" s="19"/>
    </row>
    <row r="76" spans="1:10" ht="15" customHeight="1">
      <c r="A76" s="16"/>
      <c r="C76" s="18"/>
      <c r="D76" s="18"/>
      <c r="E76" s="18"/>
      <c r="F76" s="18"/>
      <c r="G76" s="18"/>
      <c r="H76" s="18"/>
      <c r="I76" s="18"/>
      <c r="J76" s="19"/>
    </row>
    <row r="77" spans="1:10" ht="15" customHeight="1">
      <c r="A77" s="16"/>
      <c r="C77" s="18"/>
      <c r="D77" s="18"/>
      <c r="E77" s="18"/>
      <c r="F77" s="18"/>
      <c r="G77" s="18"/>
      <c r="H77" s="18"/>
      <c r="I77" s="18"/>
      <c r="J77" s="19"/>
    </row>
    <row r="78" spans="1:10" ht="15" customHeight="1">
      <c r="A78" s="16"/>
      <c r="B78" s="18"/>
      <c r="C78" s="18"/>
      <c r="D78" s="18"/>
      <c r="E78" s="18"/>
      <c r="F78" s="18"/>
      <c r="G78" s="18"/>
      <c r="H78" s="18"/>
      <c r="I78" s="18"/>
      <c r="J78" s="19"/>
    </row>
    <row r="79" spans="1:10" ht="15" customHeight="1">
      <c r="A79" s="16"/>
      <c r="B79" s="18"/>
      <c r="C79" s="18"/>
      <c r="D79" s="18"/>
      <c r="E79" s="18"/>
      <c r="F79" s="18"/>
      <c r="G79" s="18"/>
      <c r="H79" s="18"/>
      <c r="I79" s="18"/>
      <c r="J79" s="19"/>
    </row>
    <row r="80" spans="1:10" ht="15" customHeight="1">
      <c r="A80" s="16"/>
      <c r="B80" s="18"/>
      <c r="C80" s="18"/>
      <c r="D80" s="18"/>
      <c r="E80" s="18"/>
      <c r="F80" s="18"/>
      <c r="G80" s="18"/>
      <c r="H80" s="18"/>
      <c r="I80" s="18"/>
      <c r="J80" s="19"/>
    </row>
    <row r="81" spans="1:10" ht="15" customHeight="1">
      <c r="A81" s="16"/>
      <c r="B81" s="18"/>
      <c r="C81" s="18"/>
      <c r="D81" s="18"/>
      <c r="E81" s="18"/>
      <c r="F81" s="18"/>
      <c r="G81" s="18"/>
      <c r="H81" s="18"/>
      <c r="I81" s="18"/>
      <c r="J81" s="19"/>
    </row>
    <row r="82" spans="1:10" ht="11.25" customHeight="1">
      <c r="A82" s="16"/>
      <c r="B82" s="18"/>
      <c r="C82" s="18"/>
      <c r="D82" s="18"/>
      <c r="E82" s="18"/>
      <c r="F82" s="18"/>
      <c r="G82" s="18"/>
      <c r="H82" s="18"/>
      <c r="I82" s="18"/>
      <c r="J82" s="19"/>
    </row>
    <row r="83" spans="1:10" ht="15" customHeight="1">
      <c r="A83" s="16"/>
      <c r="B83" s="18"/>
      <c r="C83" s="18"/>
      <c r="D83" s="18"/>
      <c r="E83" s="18"/>
      <c r="F83" s="18"/>
      <c r="G83" s="18"/>
      <c r="H83" s="18"/>
      <c r="I83" s="18"/>
      <c r="J83" s="19"/>
    </row>
    <row r="84" spans="1:10" ht="15" customHeight="1">
      <c r="A84" s="16"/>
      <c r="B84" s="18"/>
      <c r="C84" s="18"/>
      <c r="D84" s="18"/>
      <c r="E84" s="18"/>
      <c r="F84" s="18"/>
      <c r="G84" s="18"/>
      <c r="H84" s="18"/>
      <c r="I84" s="18"/>
      <c r="J84" s="19"/>
    </row>
    <row r="85" spans="1:10" ht="15" customHeight="1">
      <c r="A85" s="16"/>
      <c r="B85" s="18"/>
      <c r="C85" s="18"/>
      <c r="D85" s="18"/>
      <c r="E85" s="18"/>
      <c r="F85" s="18"/>
      <c r="G85" s="18"/>
      <c r="H85" s="18"/>
      <c r="I85" s="18"/>
      <c r="J85" s="19"/>
    </row>
    <row r="86" spans="1:10" ht="15" customHeight="1">
      <c r="A86" s="16"/>
      <c r="B86" s="18"/>
      <c r="C86" s="18"/>
      <c r="D86" s="18"/>
      <c r="E86" s="18"/>
      <c r="F86" s="18"/>
      <c r="G86" s="18"/>
      <c r="H86" s="18"/>
      <c r="I86" s="18"/>
      <c r="J86" s="19"/>
    </row>
    <row r="87" spans="1:10" ht="15" customHeight="1">
      <c r="A87" s="16"/>
      <c r="B87" s="18"/>
      <c r="C87" s="18"/>
      <c r="D87" s="18"/>
      <c r="E87" s="18"/>
      <c r="F87" s="18"/>
      <c r="G87" s="18"/>
      <c r="H87" s="18"/>
      <c r="I87" s="18"/>
      <c r="J87" s="19"/>
    </row>
    <row r="88" spans="1:10" ht="9" customHeight="1">
      <c r="A88" s="16"/>
      <c r="B88" s="18"/>
      <c r="C88" s="18"/>
      <c r="D88" s="18"/>
      <c r="E88" s="18"/>
      <c r="F88" s="18"/>
      <c r="G88" s="18"/>
      <c r="H88" s="18"/>
      <c r="I88" s="18"/>
      <c r="J88" s="19"/>
    </row>
    <row r="89" spans="1:10" ht="15" customHeight="1">
      <c r="A89" s="16"/>
      <c r="B89" s="39" t="s">
        <v>5</v>
      </c>
      <c r="C89" s="18"/>
      <c r="D89" s="18"/>
      <c r="E89" s="18"/>
      <c r="F89" s="18"/>
      <c r="G89" s="18"/>
      <c r="H89" s="18"/>
      <c r="I89" s="18"/>
      <c r="J89" s="19"/>
    </row>
    <row r="90" spans="1:10" ht="15" customHeight="1">
      <c r="A90" s="16"/>
      <c r="B90" s="18"/>
      <c r="C90" s="18"/>
      <c r="D90" s="18"/>
      <c r="E90" s="18"/>
      <c r="F90" s="18"/>
      <c r="G90" s="18"/>
      <c r="H90" s="18"/>
      <c r="I90" s="18"/>
      <c r="J90" s="19"/>
    </row>
    <row r="91" spans="1:10" ht="15" customHeight="1">
      <c r="A91" s="16"/>
      <c r="B91" s="18"/>
      <c r="C91" s="18"/>
      <c r="D91" s="18"/>
      <c r="E91" s="18"/>
      <c r="F91" s="18"/>
      <c r="G91" s="18"/>
      <c r="H91" s="18"/>
      <c r="I91" s="18"/>
      <c r="J91" s="19"/>
    </row>
    <row r="92" spans="1:10" ht="15" customHeight="1">
      <c r="A92" s="16"/>
      <c r="B92" s="18"/>
      <c r="C92" s="18"/>
      <c r="D92" s="18"/>
      <c r="E92" s="18"/>
      <c r="F92" s="18"/>
      <c r="G92" s="18"/>
      <c r="H92" s="18"/>
      <c r="I92" s="18"/>
      <c r="J92" s="19"/>
    </row>
    <row r="93" spans="1:10" ht="15" customHeight="1">
      <c r="A93" s="16"/>
      <c r="B93" s="18"/>
      <c r="C93" s="18"/>
      <c r="D93" s="18"/>
      <c r="E93" s="18"/>
      <c r="F93" s="18"/>
      <c r="G93" s="18"/>
      <c r="H93" s="18"/>
      <c r="I93" s="18"/>
      <c r="J93" s="19"/>
    </row>
    <row r="94" spans="1:10" ht="15" customHeight="1">
      <c r="A94" s="16"/>
      <c r="B94" s="18"/>
      <c r="C94" s="18"/>
      <c r="D94" s="18"/>
      <c r="E94" s="18"/>
      <c r="F94" s="18"/>
      <c r="G94" s="18"/>
      <c r="H94" s="18"/>
      <c r="I94" s="18"/>
      <c r="J94" s="19"/>
    </row>
    <row r="95" spans="1:10" ht="11.25" customHeight="1">
      <c r="A95" s="16"/>
      <c r="B95" s="18"/>
      <c r="C95" s="18"/>
      <c r="D95" s="18"/>
      <c r="E95" s="18"/>
      <c r="F95" s="18"/>
      <c r="G95" s="18"/>
      <c r="H95" s="18"/>
      <c r="I95" s="18"/>
      <c r="J95" s="19"/>
    </row>
    <row r="96" spans="1:10" ht="15" customHeight="1">
      <c r="A96" s="16"/>
      <c r="B96" s="18"/>
      <c r="C96" s="18"/>
      <c r="D96" s="18"/>
      <c r="E96" s="18"/>
      <c r="F96" s="18"/>
      <c r="G96" s="18"/>
      <c r="H96" s="18"/>
      <c r="I96" s="18"/>
      <c r="J96" s="19"/>
    </row>
    <row r="97" spans="1:10" ht="15" customHeight="1">
      <c r="A97" s="16"/>
      <c r="B97" s="18"/>
      <c r="C97" s="18"/>
      <c r="D97" s="18"/>
      <c r="E97" s="18"/>
      <c r="F97" s="18"/>
      <c r="G97" s="18"/>
      <c r="H97" s="18"/>
      <c r="I97" s="18"/>
      <c r="J97" s="19"/>
    </row>
    <row r="98" spans="1:10" ht="15" customHeight="1">
      <c r="A98" s="16"/>
      <c r="B98" s="18"/>
      <c r="C98" s="18"/>
      <c r="D98" s="18"/>
      <c r="E98" s="18"/>
      <c r="F98" s="18"/>
      <c r="G98" s="18"/>
      <c r="H98" s="18"/>
      <c r="I98" s="18"/>
      <c r="J98" s="19"/>
    </row>
    <row r="99" spans="1:10" ht="15" customHeight="1">
      <c r="A99" s="16"/>
      <c r="B99" s="18"/>
      <c r="C99" s="18"/>
      <c r="D99" s="18"/>
      <c r="E99" s="18"/>
      <c r="F99" s="18"/>
      <c r="G99" s="18"/>
      <c r="H99" s="18"/>
      <c r="I99" s="18"/>
      <c r="J99" s="19"/>
    </row>
    <row r="100" spans="1:10" ht="15" customHeight="1">
      <c r="A100" s="16"/>
      <c r="B100" s="18"/>
      <c r="C100" s="18"/>
      <c r="D100" s="18"/>
      <c r="E100" s="18"/>
      <c r="F100" s="18"/>
      <c r="G100" s="18"/>
      <c r="H100" s="18"/>
      <c r="I100" s="18"/>
      <c r="J100" s="19"/>
    </row>
    <row r="101" spans="1:10" ht="15" customHeight="1">
      <c r="A101" s="16"/>
      <c r="B101" s="18"/>
      <c r="C101" s="18"/>
      <c r="D101" s="18"/>
      <c r="E101" s="18"/>
      <c r="F101" s="18"/>
      <c r="G101" s="18"/>
      <c r="H101" s="18"/>
      <c r="I101" s="18"/>
      <c r="J101" s="19"/>
    </row>
    <row r="102" spans="1:10" ht="9" customHeight="1" thickBot="1">
      <c r="A102" s="44"/>
      <c r="B102" s="45"/>
      <c r="C102" s="45"/>
      <c r="D102" s="45"/>
      <c r="E102" s="45"/>
      <c r="F102" s="45"/>
      <c r="G102" s="45"/>
      <c r="H102" s="45"/>
      <c r="I102" s="45"/>
      <c r="J102" s="47"/>
    </row>
    <row r="103" spans="1:10" ht="7.15" customHeight="1"/>
  </sheetData>
  <sheetProtection password="89E8" sheet="1" objects="1" scenarios="1" selectLockedCells="1"/>
  <mergeCells count="24">
    <mergeCell ref="C59:I63"/>
    <mergeCell ref="G4:J4"/>
    <mergeCell ref="B4:E4"/>
    <mergeCell ref="I3:J3"/>
    <mergeCell ref="B3:H3"/>
    <mergeCell ref="B54:H54"/>
    <mergeCell ref="I54:J54"/>
    <mergeCell ref="C56:D56"/>
    <mergeCell ref="A53:J53"/>
    <mergeCell ref="B56:B57"/>
    <mergeCell ref="E56:E57"/>
    <mergeCell ref="G56:G57"/>
    <mergeCell ref="I56:I57"/>
    <mergeCell ref="C57:D57"/>
    <mergeCell ref="B55:E55"/>
    <mergeCell ref="A2:J2"/>
    <mergeCell ref="C6:D6"/>
    <mergeCell ref="G55:J55"/>
    <mergeCell ref="B5:B6"/>
    <mergeCell ref="E5:E6"/>
    <mergeCell ref="G5:G6"/>
    <mergeCell ref="I5:I6"/>
    <mergeCell ref="C5:D5"/>
    <mergeCell ref="C8:I13"/>
  </mergeCells>
  <phoneticPr fontId="3"/>
  <conditionalFormatting sqref="G74 G26">
    <cfRule type="cellIs" dxfId="25" priority="3" stopIfTrue="1" operator="greaterThan">
      <formula>0.05</formula>
    </cfRule>
  </conditionalFormatting>
  <conditionalFormatting sqref="G73">
    <cfRule type="cellIs" dxfId="24" priority="1" stopIfTrue="1" operator="greaterThan">
      <formula>0.05</formula>
    </cfRule>
  </conditionalFormatting>
  <pageMargins left="0.78740157480314965" right="0.51181102362204722" top="0.78740157480314965" bottom="0.39370078740157483" header="0.19685039370078741" footer="0.19685039370078741"/>
  <pageSetup paperSize="9" orientation="portrait" r:id="rId1"/>
  <rowBreaks count="2" manualBreakCount="2">
    <brk id="51" max="16383" man="1"/>
    <brk id="10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view="pageBreakPreview" zoomScaleNormal="100" zoomScaleSheetLayoutView="100" zoomScalePageLayoutView="140" workbookViewId="0">
      <selection activeCell="C5" sqref="C5:D5"/>
    </sheetView>
  </sheetViews>
  <sheetFormatPr defaultRowHeight="13.5"/>
  <cols>
    <col min="1" max="1" width="10.375" style="9" customWidth="1"/>
    <col min="2" max="2" width="6.125" style="9" customWidth="1"/>
    <col min="3" max="3" width="9.125" style="9" customWidth="1"/>
    <col min="4" max="4" width="21.5" style="9" customWidth="1"/>
    <col min="5" max="5" width="6.875" style="9" customWidth="1"/>
    <col min="6" max="7" width="9.125" style="9" customWidth="1"/>
    <col min="8" max="8" width="6.5" style="9" customWidth="1"/>
    <col min="9" max="9" width="5.125" style="9" customWidth="1"/>
    <col min="10" max="10" width="4.875" style="9" customWidth="1"/>
    <col min="11" max="11" width="5.625" style="9" customWidth="1"/>
    <col min="12" max="16384" width="9" style="9"/>
  </cols>
  <sheetData>
    <row r="1" spans="1:13" ht="15" customHeight="1" thickBot="1"/>
    <row r="2" spans="1:13" s="10" customFormat="1" ht="19.5" customHeight="1" thickTop="1" thickBot="1">
      <c r="A2" s="424" t="str">
        <f>+表紙!A2</f>
        <v>業務用厨房熱機器等性能測定結果　【電気機器】</v>
      </c>
      <c r="B2" s="425"/>
      <c r="C2" s="425"/>
      <c r="D2" s="425"/>
      <c r="E2" s="425"/>
      <c r="F2" s="425"/>
      <c r="G2" s="425"/>
      <c r="H2" s="425"/>
      <c r="I2" s="425"/>
      <c r="J2" s="426"/>
    </row>
    <row r="3" spans="1:13" s="10" customFormat="1" ht="28.5" customHeight="1" thickTop="1">
      <c r="A3" s="11" t="s">
        <v>345</v>
      </c>
      <c r="B3" s="520" t="s">
        <v>250</v>
      </c>
      <c r="C3" s="521"/>
      <c r="D3" s="521"/>
      <c r="E3" s="521"/>
      <c r="F3" s="521"/>
      <c r="G3" s="521"/>
      <c r="H3" s="521"/>
      <c r="I3" s="522" t="str">
        <f>IF(+表紙!$G$12="選択してください","",+表紙!$G$12)</f>
        <v/>
      </c>
      <c r="J3" s="523"/>
    </row>
    <row r="4" spans="1:13" s="10" customFormat="1" ht="20.100000000000001" customHeight="1" thickBot="1">
      <c r="A4" s="12" t="s">
        <v>6</v>
      </c>
      <c r="B4" s="524" t="str">
        <f>IF(表紙!$B$6=0,"",表紙!$B$6)</f>
        <v/>
      </c>
      <c r="C4" s="524"/>
      <c r="D4" s="525"/>
      <c r="E4" s="526"/>
      <c r="F4" s="13" t="s">
        <v>7</v>
      </c>
      <c r="G4" s="527" t="str">
        <f>IF(表紙!$G$5=0,"",表紙!$G$5)</f>
        <v/>
      </c>
      <c r="H4" s="528"/>
      <c r="I4" s="528"/>
      <c r="J4" s="529"/>
    </row>
    <row r="5" spans="1:13" s="10" customFormat="1" ht="15" customHeight="1">
      <c r="A5" s="14" t="s">
        <v>19</v>
      </c>
      <c r="B5" s="531" t="s">
        <v>41</v>
      </c>
      <c r="C5" s="534"/>
      <c r="D5" s="534"/>
      <c r="E5" s="459" t="s">
        <v>34</v>
      </c>
      <c r="F5" s="67"/>
      <c r="G5" s="531" t="s">
        <v>25</v>
      </c>
      <c r="H5" s="67"/>
      <c r="I5" s="533" t="s">
        <v>180</v>
      </c>
      <c r="J5" s="69"/>
    </row>
    <row r="6" spans="1:13" s="10" customFormat="1" ht="15" customHeight="1" thickBot="1">
      <c r="A6" s="12" t="s">
        <v>20</v>
      </c>
      <c r="B6" s="532"/>
      <c r="C6" s="530"/>
      <c r="D6" s="530"/>
      <c r="E6" s="370"/>
      <c r="F6" s="68"/>
      <c r="G6" s="532"/>
      <c r="H6" s="68"/>
      <c r="I6" s="370"/>
      <c r="J6" s="70"/>
    </row>
    <row r="7" spans="1:13" s="10" customFormat="1" ht="15" customHeight="1">
      <c r="A7" s="104"/>
      <c r="B7" s="18"/>
      <c r="C7" s="18"/>
      <c r="D7" s="18"/>
      <c r="E7" s="18"/>
      <c r="F7" s="18"/>
      <c r="G7" s="18"/>
      <c r="H7" s="18"/>
      <c r="I7" s="18"/>
      <c r="J7" s="19"/>
    </row>
    <row r="8" spans="1:13" s="10" customFormat="1" ht="16.5" customHeight="1">
      <c r="A8" s="105"/>
      <c r="B8" s="18"/>
      <c r="C8" s="536" t="s">
        <v>328</v>
      </c>
      <c r="D8" s="536"/>
      <c r="E8" s="536"/>
      <c r="F8" s="536"/>
      <c r="G8" s="536"/>
      <c r="H8" s="536"/>
      <c r="I8" s="106"/>
      <c r="J8" s="19"/>
    </row>
    <row r="9" spans="1:13" s="10" customFormat="1" ht="16.5" customHeight="1">
      <c r="A9" s="105"/>
      <c r="B9" s="18"/>
      <c r="C9" s="536"/>
      <c r="D9" s="536"/>
      <c r="E9" s="536"/>
      <c r="F9" s="536"/>
      <c r="G9" s="536"/>
      <c r="H9" s="536"/>
      <c r="I9" s="106"/>
      <c r="J9" s="19"/>
    </row>
    <row r="10" spans="1:13" s="10" customFormat="1" ht="16.5" customHeight="1">
      <c r="A10" s="105"/>
      <c r="B10" s="18"/>
      <c r="C10" s="536"/>
      <c r="D10" s="536"/>
      <c r="E10" s="536"/>
      <c r="F10" s="536"/>
      <c r="G10" s="536"/>
      <c r="H10" s="536"/>
      <c r="I10" s="106"/>
      <c r="J10" s="19"/>
    </row>
    <row r="11" spans="1:13" s="10" customFormat="1" ht="16.5" customHeight="1">
      <c r="A11" s="105"/>
      <c r="B11" s="18"/>
      <c r="C11" s="536"/>
      <c r="D11" s="536"/>
      <c r="E11" s="536"/>
      <c r="F11" s="536"/>
      <c r="G11" s="536"/>
      <c r="H11" s="536"/>
      <c r="I11" s="106"/>
      <c r="J11" s="19"/>
    </row>
    <row r="12" spans="1:13" s="10" customFormat="1" ht="19.5" customHeight="1">
      <c r="A12" s="105"/>
      <c r="B12" s="18"/>
      <c r="C12" s="536"/>
      <c r="D12" s="536"/>
      <c r="E12" s="536"/>
      <c r="F12" s="536"/>
      <c r="G12" s="536"/>
      <c r="H12" s="536"/>
      <c r="I12" s="21"/>
      <c r="J12" s="19"/>
    </row>
    <row r="13" spans="1:13" s="10" customFormat="1" ht="17.25" customHeight="1">
      <c r="A13" s="105"/>
      <c r="B13" s="18"/>
      <c r="C13" s="107"/>
      <c r="D13" s="107"/>
      <c r="E13" s="107"/>
      <c r="F13" s="107"/>
      <c r="G13" s="107"/>
      <c r="H13" s="107"/>
      <c r="I13" s="21"/>
      <c r="J13" s="19"/>
    </row>
    <row r="14" spans="1:13" s="10" customFormat="1" ht="17.25" customHeight="1">
      <c r="A14" s="105"/>
      <c r="B14" s="18"/>
      <c r="C14" s="18"/>
      <c r="D14" s="18"/>
      <c r="E14" s="18"/>
      <c r="F14" s="307" t="s">
        <v>283</v>
      </c>
      <c r="G14" s="15" t="s">
        <v>296</v>
      </c>
      <c r="H14" s="18"/>
      <c r="I14" s="18"/>
      <c r="J14" s="19"/>
    </row>
    <row r="15" spans="1:13" s="10" customFormat="1" ht="18" customHeight="1">
      <c r="A15" s="105"/>
      <c r="C15" s="53" t="s">
        <v>286</v>
      </c>
      <c r="D15" s="27"/>
      <c r="E15" s="108" t="s">
        <v>162</v>
      </c>
      <c r="F15" s="71"/>
      <c r="G15" s="71"/>
      <c r="H15" s="24" t="s">
        <v>103</v>
      </c>
      <c r="I15" s="109" t="s">
        <v>78</v>
      </c>
      <c r="J15" s="33"/>
    </row>
    <row r="16" spans="1:13" s="10" customFormat="1" ht="17.25" customHeight="1">
      <c r="A16" s="105"/>
      <c r="C16" s="18" t="s">
        <v>144</v>
      </c>
      <c r="D16" s="27"/>
      <c r="E16" s="110" t="s">
        <v>163</v>
      </c>
      <c r="F16" s="72"/>
      <c r="G16" s="72"/>
      <c r="H16" s="24" t="s">
        <v>8</v>
      </c>
      <c r="I16" s="109" t="s">
        <v>77</v>
      </c>
      <c r="J16" s="33"/>
      <c r="M16" s="111"/>
    </row>
    <row r="17" spans="1:13" s="10" customFormat="1" ht="7.5" customHeight="1" thickBot="1">
      <c r="A17" s="105"/>
      <c r="C17" s="18"/>
      <c r="D17" s="18"/>
      <c r="E17" s="112"/>
      <c r="F17" s="18"/>
      <c r="G17" s="18"/>
      <c r="H17" s="24"/>
      <c r="I17" s="18"/>
      <c r="J17" s="19"/>
    </row>
    <row r="18" spans="1:13" s="10" customFormat="1" ht="17.25" customHeight="1" thickBot="1">
      <c r="A18" s="105"/>
      <c r="C18" s="22" t="s">
        <v>145</v>
      </c>
      <c r="D18" s="22"/>
      <c r="E18" s="113" t="s">
        <v>164</v>
      </c>
      <c r="F18" s="114" t="str">
        <f>IF(COUNTBLANK(F15:F16)=0,F15*(95-15)/(95-F16),"")</f>
        <v/>
      </c>
      <c r="G18" s="114" t="str">
        <f>IF(COUNTBLANK(G15:G16)=0,G15*(95-15)/(95-G16),"")</f>
        <v/>
      </c>
      <c r="H18" s="115" t="s">
        <v>109</v>
      </c>
      <c r="I18" s="109" t="s">
        <v>78</v>
      </c>
      <c r="J18" s="33"/>
      <c r="M18" s="18"/>
    </row>
    <row r="19" spans="1:13" s="10" customFormat="1" ht="7.5" customHeight="1" thickBot="1">
      <c r="A19" s="105"/>
      <c r="C19" s="22"/>
      <c r="D19" s="26"/>
      <c r="E19" s="116"/>
      <c r="F19" s="117"/>
      <c r="G19" s="118"/>
      <c r="H19" s="119"/>
      <c r="I19" s="120"/>
      <c r="J19" s="33"/>
      <c r="M19" s="111"/>
    </row>
    <row r="20" spans="1:13" s="10" customFormat="1" ht="30" customHeight="1" thickBot="1">
      <c r="A20" s="105"/>
      <c r="C20" s="18"/>
      <c r="D20" s="15"/>
      <c r="F20" s="37" t="s">
        <v>165</v>
      </c>
      <c r="G20" s="121" t="str">
        <f>IF(COUNTBLANK(F18:G18)=0,(F18+G18)/2,"")</f>
        <v/>
      </c>
      <c r="H20" s="115" t="s">
        <v>109</v>
      </c>
      <c r="I20" s="109" t="s">
        <v>78</v>
      </c>
      <c r="J20" s="122"/>
      <c r="M20" s="18"/>
    </row>
    <row r="21" spans="1:13" ht="7.5" customHeight="1" thickBot="1">
      <c r="A21" s="16"/>
      <c r="C21" s="18"/>
      <c r="D21" s="15"/>
      <c r="E21" s="15"/>
      <c r="F21" s="15"/>
      <c r="G21" s="15"/>
      <c r="H21" s="65"/>
      <c r="I21" s="18"/>
      <c r="J21" s="19"/>
    </row>
    <row r="22" spans="1:13" ht="15" customHeight="1" thickBot="1">
      <c r="A22" s="16"/>
      <c r="C22" s="18"/>
      <c r="D22" s="15"/>
      <c r="E22" s="15"/>
      <c r="F22" s="40" t="s">
        <v>24</v>
      </c>
      <c r="G22" s="41" t="str">
        <f>IF(G20&lt;&gt;"",ABS(F18-G18)/G20,"")</f>
        <v/>
      </c>
      <c r="H22" s="65"/>
      <c r="I22" s="109"/>
      <c r="J22" s="19"/>
    </row>
    <row r="23" spans="1:13" ht="15" customHeight="1">
      <c r="A23" s="16"/>
      <c r="C23" s="18"/>
      <c r="D23" s="15"/>
      <c r="E23" s="15"/>
      <c r="F23" s="40"/>
      <c r="G23" s="123"/>
      <c r="H23" s="65"/>
      <c r="I23" s="109"/>
      <c r="J23" s="19"/>
    </row>
    <row r="24" spans="1:13" s="10" customFormat="1" ht="22.5" customHeight="1">
      <c r="A24" s="105"/>
      <c r="C24" s="18" t="s">
        <v>146</v>
      </c>
      <c r="D24" s="27"/>
      <c r="E24" s="124" t="s">
        <v>204</v>
      </c>
      <c r="F24" s="84"/>
      <c r="G24" s="84"/>
      <c r="H24" s="134" t="s">
        <v>67</v>
      </c>
      <c r="I24" s="109" t="s">
        <v>79</v>
      </c>
      <c r="J24" s="33"/>
    </row>
    <row r="25" spans="1:13" ht="6.75" customHeight="1">
      <c r="A25" s="16"/>
      <c r="B25" s="18"/>
      <c r="C25" s="15"/>
      <c r="D25" s="15"/>
      <c r="E25" s="15"/>
      <c r="F25" s="40"/>
      <c r="G25" s="123"/>
      <c r="H25" s="15"/>
      <c r="I25" s="109"/>
      <c r="J25" s="19"/>
    </row>
    <row r="26" spans="1:13" ht="15" customHeight="1">
      <c r="A26" s="16"/>
      <c r="B26" s="18"/>
      <c r="C26" s="15"/>
      <c r="D26" s="15"/>
      <c r="E26" s="15"/>
      <c r="F26" s="40"/>
      <c r="G26" s="125"/>
      <c r="H26" s="15"/>
      <c r="I26" s="109"/>
      <c r="J26" s="19"/>
    </row>
    <row r="27" spans="1:13" ht="15" customHeight="1">
      <c r="A27" s="16"/>
      <c r="B27" s="18"/>
      <c r="C27" s="15"/>
      <c r="D27" s="15"/>
      <c r="E27" s="15"/>
      <c r="F27" s="40"/>
      <c r="G27" s="125"/>
      <c r="H27" s="15"/>
      <c r="I27" s="109"/>
      <c r="J27" s="19"/>
    </row>
    <row r="28" spans="1:13" ht="15" customHeight="1">
      <c r="A28" s="16"/>
      <c r="B28" s="39" t="s">
        <v>4</v>
      </c>
      <c r="C28" s="15"/>
      <c r="D28" s="15"/>
      <c r="E28" s="15"/>
      <c r="H28" s="15"/>
      <c r="I28" s="18"/>
      <c r="J28" s="19"/>
    </row>
    <row r="29" spans="1:13" ht="15" customHeight="1">
      <c r="A29" s="16"/>
      <c r="B29" s="18"/>
      <c r="C29" s="15"/>
      <c r="D29" s="15"/>
      <c r="E29" s="15"/>
      <c r="F29" s="15"/>
      <c r="G29" s="15"/>
      <c r="H29" s="15"/>
      <c r="I29" s="18"/>
      <c r="J29" s="19"/>
    </row>
    <row r="30" spans="1:13" ht="15" customHeight="1">
      <c r="A30" s="16"/>
      <c r="B30" s="18"/>
      <c r="C30" s="15"/>
      <c r="D30" s="15"/>
      <c r="E30" s="15"/>
      <c r="F30" s="15"/>
      <c r="G30" s="15"/>
      <c r="H30" s="15"/>
      <c r="I30" s="18"/>
      <c r="J30" s="19"/>
    </row>
    <row r="31" spans="1:13" ht="15" customHeight="1">
      <c r="A31" s="16"/>
      <c r="B31" s="18"/>
      <c r="C31" s="15"/>
      <c r="D31" s="15"/>
      <c r="E31" s="15"/>
      <c r="F31" s="15"/>
      <c r="G31" s="15"/>
      <c r="H31" s="15"/>
      <c r="I31" s="18"/>
      <c r="J31" s="19"/>
    </row>
    <row r="32" spans="1:13" ht="15" customHeight="1">
      <c r="A32" s="16"/>
      <c r="B32" s="18"/>
      <c r="C32" s="15"/>
      <c r="D32" s="15"/>
      <c r="E32" s="15"/>
      <c r="F32" s="15"/>
      <c r="G32" s="15"/>
      <c r="H32" s="15"/>
      <c r="I32" s="18"/>
      <c r="J32" s="19"/>
    </row>
    <row r="33" spans="1:19" ht="15" customHeight="1">
      <c r="A33" s="16"/>
      <c r="B33" s="18"/>
      <c r="C33" s="15"/>
      <c r="D33" s="15"/>
      <c r="E33" s="15"/>
      <c r="F33" s="15"/>
      <c r="G33" s="15"/>
      <c r="H33" s="15"/>
      <c r="I33" s="18"/>
      <c r="J33" s="19"/>
      <c r="S33" s="111"/>
    </row>
    <row r="34" spans="1:19" ht="15" customHeight="1">
      <c r="A34" s="16"/>
      <c r="B34" s="18"/>
      <c r="C34" s="15"/>
      <c r="D34" s="15"/>
      <c r="E34" s="15"/>
      <c r="F34" s="15"/>
      <c r="G34" s="15"/>
      <c r="H34" s="15"/>
      <c r="I34" s="18"/>
      <c r="J34" s="19"/>
    </row>
    <row r="35" spans="1:19" ht="15" customHeight="1">
      <c r="A35" s="16"/>
      <c r="B35" s="18"/>
      <c r="C35" s="15"/>
      <c r="D35" s="15"/>
      <c r="E35" s="15"/>
      <c r="F35" s="15"/>
      <c r="G35" s="15"/>
      <c r="H35" s="15"/>
      <c r="I35" s="18"/>
      <c r="J35" s="19"/>
    </row>
    <row r="36" spans="1:19" ht="15" customHeight="1">
      <c r="A36" s="16"/>
      <c r="B36" s="18"/>
      <c r="C36" s="15"/>
      <c r="D36" s="15"/>
      <c r="E36" s="15"/>
      <c r="F36" s="15"/>
      <c r="G36" s="15"/>
      <c r="H36" s="15"/>
      <c r="I36" s="18"/>
      <c r="J36" s="19"/>
    </row>
    <row r="37" spans="1:19" ht="15" customHeight="1">
      <c r="A37" s="16"/>
      <c r="B37" s="18"/>
      <c r="C37" s="15"/>
      <c r="D37" s="15"/>
      <c r="E37" s="15"/>
      <c r="F37" s="15"/>
      <c r="G37" s="15"/>
      <c r="H37" s="15"/>
      <c r="I37" s="18"/>
      <c r="J37" s="19"/>
    </row>
    <row r="38" spans="1:19" ht="15" customHeight="1">
      <c r="A38" s="16"/>
      <c r="B38" s="18"/>
      <c r="C38" s="18"/>
      <c r="D38" s="18"/>
      <c r="E38" s="18"/>
      <c r="F38" s="18"/>
      <c r="G38" s="18"/>
      <c r="H38" s="18"/>
      <c r="I38" s="18"/>
      <c r="J38" s="19"/>
    </row>
    <row r="39" spans="1:19" ht="10.5" customHeight="1">
      <c r="A39" s="16"/>
      <c r="B39" s="18"/>
      <c r="C39" s="18"/>
      <c r="D39" s="18"/>
      <c r="E39" s="18"/>
      <c r="F39" s="18"/>
      <c r="G39" s="18"/>
      <c r="H39" s="18"/>
      <c r="I39" s="18"/>
      <c r="J39" s="19"/>
    </row>
    <row r="40" spans="1:19" ht="15" customHeight="1">
      <c r="A40" s="16"/>
      <c r="B40" s="39" t="s">
        <v>9</v>
      </c>
      <c r="D40" s="18"/>
      <c r="E40" s="18"/>
      <c r="F40" s="18"/>
      <c r="G40" s="18"/>
      <c r="H40" s="18"/>
      <c r="I40" s="18"/>
      <c r="J40" s="19"/>
    </row>
    <row r="41" spans="1:19" ht="15" customHeight="1">
      <c r="A41" s="16"/>
      <c r="C41" s="18"/>
      <c r="D41" s="18"/>
      <c r="E41" s="18"/>
      <c r="F41" s="18"/>
      <c r="G41" s="18"/>
      <c r="H41" s="18"/>
      <c r="I41" s="18"/>
      <c r="J41" s="19"/>
    </row>
    <row r="42" spans="1:19" ht="15" customHeight="1">
      <c r="A42" s="16"/>
      <c r="B42" s="18"/>
      <c r="C42" s="18"/>
      <c r="D42" s="18"/>
      <c r="E42" s="18"/>
      <c r="F42" s="18"/>
      <c r="G42" s="18"/>
      <c r="H42" s="18"/>
      <c r="I42" s="18"/>
      <c r="J42" s="19"/>
    </row>
    <row r="43" spans="1:19" ht="15" customHeight="1">
      <c r="A43" s="16"/>
      <c r="B43" s="18"/>
      <c r="C43" s="18"/>
      <c r="D43" s="18"/>
      <c r="E43" s="18"/>
      <c r="F43" s="18"/>
      <c r="G43" s="18"/>
      <c r="H43" s="18"/>
      <c r="I43" s="18"/>
      <c r="J43" s="19"/>
    </row>
    <row r="44" spans="1:19" ht="15" customHeight="1">
      <c r="A44" s="16"/>
      <c r="B44" s="18"/>
      <c r="C44" s="18"/>
      <c r="D44" s="18"/>
      <c r="E44" s="18"/>
      <c r="F44" s="18"/>
      <c r="G44" s="18"/>
      <c r="H44" s="18"/>
      <c r="I44" s="18"/>
      <c r="J44" s="19"/>
    </row>
    <row r="45" spans="1:19" ht="15" customHeight="1">
      <c r="A45" s="16"/>
      <c r="B45" s="18"/>
      <c r="C45" s="18"/>
      <c r="D45" s="18"/>
      <c r="E45" s="18"/>
      <c r="F45" s="18"/>
      <c r="G45" s="18"/>
      <c r="H45" s="18"/>
      <c r="I45" s="18"/>
      <c r="J45" s="19"/>
    </row>
    <row r="46" spans="1:19" ht="15" customHeight="1">
      <c r="A46" s="16"/>
      <c r="B46" s="18"/>
      <c r="C46" s="18"/>
      <c r="D46" s="18"/>
      <c r="E46" s="18"/>
      <c r="F46" s="18"/>
      <c r="G46" s="18"/>
      <c r="H46" s="18"/>
      <c r="I46" s="18"/>
      <c r="J46" s="19"/>
    </row>
    <row r="47" spans="1:19" ht="15" customHeight="1">
      <c r="A47" s="16"/>
      <c r="B47" s="18"/>
      <c r="C47" s="18"/>
      <c r="D47" s="18"/>
      <c r="E47" s="18"/>
      <c r="F47" s="18"/>
      <c r="G47" s="18"/>
      <c r="H47" s="18"/>
      <c r="I47" s="18"/>
      <c r="J47" s="19"/>
    </row>
    <row r="48" spans="1:19" ht="15" customHeight="1">
      <c r="A48" s="16"/>
      <c r="B48" s="18"/>
      <c r="C48" s="18"/>
      <c r="D48" s="18"/>
      <c r="E48" s="18"/>
      <c r="F48" s="18"/>
      <c r="G48" s="18"/>
      <c r="H48" s="18"/>
      <c r="I48" s="18"/>
      <c r="J48" s="19"/>
    </row>
    <row r="49" spans="1:10" ht="15" customHeight="1">
      <c r="A49" s="16"/>
      <c r="B49" s="18"/>
      <c r="C49" s="18"/>
      <c r="D49" s="18"/>
      <c r="E49" s="18"/>
      <c r="F49" s="18"/>
      <c r="G49" s="18"/>
      <c r="H49" s="18"/>
      <c r="I49" s="18"/>
      <c r="J49" s="19"/>
    </row>
    <row r="50" spans="1:10" ht="15" customHeight="1">
      <c r="A50" s="16"/>
      <c r="B50" s="18"/>
      <c r="C50" s="18"/>
      <c r="D50" s="18"/>
      <c r="E50" s="18"/>
      <c r="F50" s="18"/>
      <c r="G50" s="18"/>
      <c r="H50" s="18"/>
      <c r="I50" s="18"/>
      <c r="J50" s="19"/>
    </row>
    <row r="51" spans="1:10" s="10" customFormat="1" ht="15" customHeight="1" thickBot="1">
      <c r="A51" s="126"/>
      <c r="B51" s="45"/>
      <c r="C51" s="45"/>
      <c r="D51" s="45"/>
      <c r="E51" s="45"/>
      <c r="F51" s="45"/>
      <c r="G51" s="45"/>
      <c r="H51" s="45"/>
      <c r="I51" s="45"/>
      <c r="J51" s="47"/>
    </row>
    <row r="52" spans="1:10" ht="8.4499999999999993" customHeight="1">
      <c r="A52" s="80"/>
      <c r="B52" s="80"/>
      <c r="C52" s="80"/>
      <c r="D52" s="80"/>
      <c r="E52" s="80"/>
      <c r="F52" s="80"/>
      <c r="G52" s="80"/>
      <c r="H52" s="80"/>
      <c r="I52" s="80"/>
      <c r="J52" s="80"/>
    </row>
  </sheetData>
  <sheetProtection password="89E8" sheet="1" objects="1" scenarios="1" selectLockedCells="1"/>
  <mergeCells count="12">
    <mergeCell ref="A2:J2"/>
    <mergeCell ref="C8:H12"/>
    <mergeCell ref="E5:E6"/>
    <mergeCell ref="G5:G6"/>
    <mergeCell ref="I5:I6"/>
    <mergeCell ref="B5:B6"/>
    <mergeCell ref="C6:D6"/>
    <mergeCell ref="B3:H3"/>
    <mergeCell ref="B4:E4"/>
    <mergeCell ref="G4:J4"/>
    <mergeCell ref="I3:J3"/>
    <mergeCell ref="C5:D5"/>
  </mergeCells>
  <phoneticPr fontId="3"/>
  <conditionalFormatting sqref="G22">
    <cfRule type="cellIs" dxfId="23" priority="4" stopIfTrue="1" operator="greaterThan">
      <formula>0.1</formula>
    </cfRule>
  </conditionalFormatting>
  <pageMargins left="0.78740157480314965" right="0.51181102362204722" top="0.78740157480314965" bottom="0.39370078740157483" header="0.19685039370078741" footer="0.19685039370078741"/>
  <pageSetup paperSize="9" orientation="portrait" r:id="rId1"/>
  <rowBreaks count="1" manualBreakCount="1">
    <brk id="5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5"/>
  <sheetViews>
    <sheetView view="pageBreakPreview" zoomScaleNormal="100" zoomScaleSheetLayoutView="100" zoomScalePageLayoutView="110" workbookViewId="0">
      <selection activeCell="H68" sqref="H68"/>
    </sheetView>
  </sheetViews>
  <sheetFormatPr defaultRowHeight="13.5"/>
  <cols>
    <col min="1" max="1" width="8.375" style="9" customWidth="1"/>
    <col min="2" max="2" width="7.375" style="9" customWidth="1"/>
    <col min="3" max="3" width="10.25" style="9" customWidth="1"/>
    <col min="4" max="4" width="20.625" style="9" customWidth="1"/>
    <col min="5" max="5" width="6.75" style="9" customWidth="1"/>
    <col min="6" max="6" width="7.5" style="9" customWidth="1"/>
    <col min="7" max="9" width="7.125" style="9" customWidth="1"/>
    <col min="10" max="10" width="6.875" style="9" customWidth="1"/>
    <col min="11" max="16384" width="9" style="9"/>
  </cols>
  <sheetData>
    <row r="1" spans="1:10" ht="15" customHeight="1" thickBot="1"/>
    <row r="2" spans="1:10" s="10" customFormat="1" ht="19.5" customHeight="1" thickTop="1" thickBot="1">
      <c r="A2" s="424" t="str">
        <f>+表紙!A2</f>
        <v>業務用厨房熱機器等性能測定結果　【電気機器】</v>
      </c>
      <c r="B2" s="425"/>
      <c r="C2" s="425"/>
      <c r="D2" s="425"/>
      <c r="E2" s="425"/>
      <c r="F2" s="425"/>
      <c r="G2" s="425"/>
      <c r="H2" s="425"/>
      <c r="I2" s="425"/>
      <c r="J2" s="426"/>
    </row>
    <row r="3" spans="1:10" ht="24.95" customHeight="1" thickTop="1">
      <c r="A3" s="312" t="s">
        <v>22</v>
      </c>
      <c r="B3" s="520" t="s">
        <v>218</v>
      </c>
      <c r="C3" s="521"/>
      <c r="D3" s="521"/>
      <c r="E3" s="521"/>
      <c r="F3" s="521"/>
      <c r="G3" s="521"/>
      <c r="H3" s="521"/>
      <c r="I3" s="522" t="str">
        <f>IF(+表紙!$G$12="選択してください","",+表紙!$G$12)</f>
        <v/>
      </c>
      <c r="J3" s="523"/>
    </row>
    <row r="4" spans="1:10" s="10" customFormat="1" ht="20.100000000000001" customHeight="1" thickBot="1">
      <c r="A4" s="12" t="s">
        <v>6</v>
      </c>
      <c r="B4" s="524" t="str">
        <f>IF(表紙!$B$6=0,"",表紙!$B$6)</f>
        <v/>
      </c>
      <c r="C4" s="524"/>
      <c r="D4" s="525"/>
      <c r="E4" s="526"/>
      <c r="F4" s="13" t="s">
        <v>7</v>
      </c>
      <c r="G4" s="527" t="str">
        <f>IF(表紙!$G$5=0,"",表紙!$G$5)</f>
        <v/>
      </c>
      <c r="H4" s="528"/>
      <c r="I4" s="528"/>
      <c r="J4" s="529"/>
    </row>
    <row r="5" spans="1:10" s="10" customFormat="1" ht="15" customHeight="1" thickBot="1">
      <c r="A5" s="511" t="s">
        <v>41</v>
      </c>
      <c r="B5" s="512"/>
      <c r="C5" s="577"/>
      <c r="D5" s="578"/>
      <c r="E5" s="315" t="s">
        <v>351</v>
      </c>
      <c r="F5" s="67"/>
      <c r="G5" s="319" t="s">
        <v>25</v>
      </c>
      <c r="H5" s="67"/>
      <c r="I5" s="315" t="s">
        <v>226</v>
      </c>
      <c r="J5" s="69"/>
    </row>
    <row r="6" spans="1:10" s="10" customFormat="1" ht="13.5" customHeight="1">
      <c r="A6" s="127"/>
      <c r="B6" s="274"/>
      <c r="C6" s="129"/>
      <c r="D6" s="129"/>
      <c r="E6" s="130"/>
      <c r="F6" s="131"/>
      <c r="G6" s="128"/>
      <c r="H6" s="131"/>
      <c r="I6" s="130"/>
      <c r="J6" s="132"/>
    </row>
    <row r="7" spans="1:10" s="10" customFormat="1" ht="18" customHeight="1">
      <c r="A7" s="105"/>
      <c r="B7" s="539" t="s">
        <v>292</v>
      </c>
      <c r="C7" s="539"/>
      <c r="D7" s="539"/>
      <c r="E7" s="539"/>
      <c r="F7" s="539"/>
      <c r="G7" s="539"/>
      <c r="H7" s="539"/>
      <c r="I7" s="539"/>
      <c r="J7" s="133"/>
    </row>
    <row r="8" spans="1:10" s="10" customFormat="1" ht="18" customHeight="1">
      <c r="A8" s="105"/>
      <c r="B8" s="539"/>
      <c r="C8" s="539"/>
      <c r="D8" s="539"/>
      <c r="E8" s="539"/>
      <c r="F8" s="539"/>
      <c r="G8" s="539"/>
      <c r="H8" s="539"/>
      <c r="I8" s="539"/>
      <c r="J8" s="133"/>
    </row>
    <row r="9" spans="1:10" s="10" customFormat="1" ht="18" customHeight="1">
      <c r="A9" s="105"/>
      <c r="B9" s="539"/>
      <c r="C9" s="539"/>
      <c r="D9" s="539"/>
      <c r="E9" s="539"/>
      <c r="F9" s="539"/>
      <c r="G9" s="539"/>
      <c r="H9" s="539"/>
      <c r="I9" s="539"/>
      <c r="J9" s="133"/>
    </row>
    <row r="10" spans="1:10" s="10" customFormat="1" ht="18" customHeight="1">
      <c r="A10" s="105"/>
      <c r="B10" s="539"/>
      <c r="C10" s="539"/>
      <c r="D10" s="539"/>
      <c r="E10" s="539"/>
      <c r="F10" s="539"/>
      <c r="G10" s="539"/>
      <c r="H10" s="539"/>
      <c r="I10" s="539"/>
      <c r="J10" s="133"/>
    </row>
    <row r="11" spans="1:10" s="10" customFormat="1" ht="18" customHeight="1">
      <c r="A11" s="105"/>
      <c r="B11" s="539"/>
      <c r="C11" s="539"/>
      <c r="D11" s="539"/>
      <c r="E11" s="539"/>
      <c r="F11" s="539"/>
      <c r="G11" s="539"/>
      <c r="H11" s="539"/>
      <c r="I11" s="539"/>
      <c r="J11" s="133"/>
    </row>
    <row r="12" spans="1:10" s="10" customFormat="1" ht="18" customHeight="1">
      <c r="A12" s="105"/>
      <c r="B12" s="539"/>
      <c r="C12" s="539"/>
      <c r="D12" s="539"/>
      <c r="E12" s="539"/>
      <c r="F12" s="539"/>
      <c r="G12" s="539"/>
      <c r="H12" s="539"/>
      <c r="I12" s="539"/>
      <c r="J12" s="133"/>
    </row>
    <row r="13" spans="1:10" s="10" customFormat="1" ht="18" customHeight="1">
      <c r="A13" s="105"/>
      <c r="B13" s="539"/>
      <c r="C13" s="539"/>
      <c r="D13" s="539"/>
      <c r="E13" s="539"/>
      <c r="F13" s="539"/>
      <c r="G13" s="539"/>
      <c r="H13" s="539"/>
      <c r="I13" s="539"/>
      <c r="J13" s="133"/>
    </row>
    <row r="14" spans="1:10" s="10" customFormat="1" ht="33" customHeight="1">
      <c r="A14" s="105"/>
      <c r="B14" s="539"/>
      <c r="C14" s="539"/>
      <c r="D14" s="539"/>
      <c r="E14" s="539"/>
      <c r="F14" s="539"/>
      <c r="G14" s="539"/>
      <c r="H14" s="539"/>
      <c r="I14" s="539"/>
      <c r="J14" s="133"/>
    </row>
    <row r="15" spans="1:10" s="10" customFormat="1" ht="17.25" customHeight="1">
      <c r="A15" s="105"/>
      <c r="B15" s="53" t="s">
        <v>293</v>
      </c>
      <c r="C15" s="53"/>
      <c r="D15" s="53"/>
      <c r="E15" s="18"/>
      <c r="F15" s="308" t="s">
        <v>284</v>
      </c>
      <c r="G15" s="308" t="s">
        <v>287</v>
      </c>
      <c r="H15" s="308" t="s">
        <v>288</v>
      </c>
      <c r="I15" s="134"/>
      <c r="J15" s="135"/>
    </row>
    <row r="16" spans="1:10" s="10" customFormat="1" ht="17.25" customHeight="1">
      <c r="A16" s="105"/>
      <c r="B16" s="53"/>
      <c r="C16" s="53"/>
      <c r="D16" s="53"/>
      <c r="E16" s="136" t="s">
        <v>94</v>
      </c>
      <c r="F16" s="82"/>
      <c r="G16" s="82"/>
      <c r="H16" s="82"/>
      <c r="I16" s="134" t="s">
        <v>190</v>
      </c>
      <c r="J16" s="135" t="s">
        <v>80</v>
      </c>
    </row>
    <row r="17" spans="1:10" s="10" customFormat="1" ht="7.5" customHeight="1" thickBot="1">
      <c r="A17" s="105"/>
      <c r="B17" s="53"/>
      <c r="C17" s="53"/>
      <c r="D17" s="53"/>
      <c r="E17" s="137"/>
      <c r="F17" s="138"/>
      <c r="G17" s="138"/>
      <c r="H17" s="138"/>
      <c r="I17" s="139"/>
      <c r="J17" s="135"/>
    </row>
    <row r="18" spans="1:10" s="10" customFormat="1" ht="17.25" customHeight="1" thickBot="1">
      <c r="A18" s="105"/>
      <c r="B18" s="53"/>
      <c r="C18" s="53"/>
      <c r="D18" s="53"/>
      <c r="E18" s="137"/>
      <c r="F18" s="18"/>
      <c r="G18" s="40" t="s">
        <v>186</v>
      </c>
      <c r="H18" s="140" t="str">
        <f>IF(COUNTBLANK(F16:H16)=0,(F16+G16+H16)/3,"")</f>
        <v/>
      </c>
      <c r="I18" s="134" t="s">
        <v>190</v>
      </c>
      <c r="J18" s="135" t="s">
        <v>80</v>
      </c>
    </row>
    <row r="19" spans="1:10" s="10" customFormat="1" ht="15" customHeight="1">
      <c r="A19" s="105"/>
      <c r="B19" s="53" t="s">
        <v>256</v>
      </c>
      <c r="C19" s="53"/>
      <c r="D19" s="53"/>
      <c r="E19" s="137"/>
      <c r="F19" s="18"/>
      <c r="G19" s="307"/>
      <c r="H19" s="15"/>
      <c r="I19" s="134"/>
      <c r="J19" s="135"/>
    </row>
    <row r="20" spans="1:10" s="10" customFormat="1" ht="12.75" customHeight="1">
      <c r="A20" s="105"/>
      <c r="B20" s="53"/>
      <c r="C20" s="53"/>
      <c r="D20" s="53"/>
      <c r="E20" s="137"/>
      <c r="F20" s="18"/>
      <c r="G20" s="307" t="s">
        <v>283</v>
      </c>
      <c r="H20" s="15" t="s">
        <v>296</v>
      </c>
      <c r="I20" s="134"/>
      <c r="J20" s="135"/>
    </row>
    <row r="21" spans="1:10" s="10" customFormat="1" ht="17.25" customHeight="1">
      <c r="A21" s="105"/>
      <c r="B21" s="18"/>
      <c r="C21" s="15"/>
      <c r="D21" s="15"/>
      <c r="E21" s="18"/>
      <c r="F21" s="40" t="s">
        <v>193</v>
      </c>
      <c r="G21" s="71"/>
      <c r="H21" s="71"/>
      <c r="I21" s="134" t="s">
        <v>188</v>
      </c>
      <c r="J21" s="135" t="s">
        <v>78</v>
      </c>
    </row>
    <row r="22" spans="1:10" s="10" customFormat="1" ht="17.25" customHeight="1">
      <c r="A22" s="105"/>
      <c r="B22" s="18"/>
      <c r="C22" s="15"/>
      <c r="D22" s="15"/>
      <c r="E22" s="18"/>
      <c r="F22" s="40" t="s">
        <v>198</v>
      </c>
      <c r="G22" s="71"/>
      <c r="H22" s="71"/>
      <c r="I22" s="134" t="s">
        <v>188</v>
      </c>
      <c r="J22" s="135" t="s">
        <v>78</v>
      </c>
    </row>
    <row r="23" spans="1:10" s="10" customFormat="1" ht="11.25" customHeight="1" thickBot="1">
      <c r="A23" s="105"/>
      <c r="B23" s="18"/>
      <c r="C23" s="15"/>
      <c r="D23" s="15"/>
      <c r="E23" s="18"/>
      <c r="F23" s="18"/>
      <c r="G23" s="40"/>
      <c r="H23" s="142"/>
      <c r="I23" s="134"/>
      <c r="J23" s="135"/>
    </row>
    <row r="24" spans="1:10" s="10" customFormat="1" ht="17.25" customHeight="1" thickBot="1">
      <c r="A24" s="105"/>
      <c r="B24" s="18" t="s">
        <v>263</v>
      </c>
      <c r="C24" s="15"/>
      <c r="D24" s="15"/>
      <c r="E24" s="18"/>
      <c r="F24" s="18"/>
      <c r="G24" s="40" t="s">
        <v>264</v>
      </c>
      <c r="H24" s="143" t="str">
        <f>IF(COUNTBLANK(G21:H22)=0,(H21+H22+G21+G22)/4,"")</f>
        <v/>
      </c>
      <c r="I24" s="134" t="s">
        <v>188</v>
      </c>
      <c r="J24" s="135" t="s">
        <v>78</v>
      </c>
    </row>
    <row r="25" spans="1:10" s="10" customFormat="1" ht="17.25" customHeight="1">
      <c r="A25" s="105"/>
      <c r="B25" s="18" t="s">
        <v>187</v>
      </c>
      <c r="C25" s="15"/>
      <c r="D25" s="15"/>
      <c r="E25" s="18"/>
      <c r="F25" s="18"/>
      <c r="G25" s="40" t="s">
        <v>294</v>
      </c>
      <c r="H25" s="72"/>
      <c r="I25" s="134" t="s">
        <v>185</v>
      </c>
      <c r="J25" s="135" t="s">
        <v>77</v>
      </c>
    </row>
    <row r="26" spans="1:10" s="10" customFormat="1" ht="15" customHeight="1">
      <c r="A26" s="105"/>
      <c r="B26" s="53" t="s">
        <v>300</v>
      </c>
      <c r="C26" s="18"/>
      <c r="D26" s="27"/>
      <c r="E26" s="18"/>
      <c r="F26" s="18"/>
      <c r="G26" s="136" t="s">
        <v>297</v>
      </c>
      <c r="H26" s="144">
        <v>0.2</v>
      </c>
      <c r="I26" s="145" t="s">
        <v>65</v>
      </c>
      <c r="J26" s="146"/>
    </row>
    <row r="27" spans="1:10" s="10" customFormat="1" ht="16.5" customHeight="1">
      <c r="A27" s="147"/>
      <c r="B27" s="53" t="s">
        <v>257</v>
      </c>
      <c r="C27" s="18"/>
      <c r="D27" s="27"/>
      <c r="E27" s="18"/>
      <c r="F27" s="18"/>
      <c r="G27" s="136" t="s">
        <v>247</v>
      </c>
      <c r="H27" s="148" t="str">
        <f>+表紙!G14</f>
        <v/>
      </c>
      <c r="I27" s="24" t="s">
        <v>116</v>
      </c>
      <c r="J27" s="146" t="s">
        <v>79</v>
      </c>
    </row>
    <row r="28" spans="1:10" s="10" customFormat="1" ht="16.5" customHeight="1">
      <c r="A28" s="105"/>
      <c r="B28" s="53" t="s">
        <v>115</v>
      </c>
      <c r="C28" s="15"/>
      <c r="D28" s="80"/>
      <c r="E28" s="18"/>
      <c r="F28" s="18"/>
      <c r="G28" s="149" t="s">
        <v>99</v>
      </c>
      <c r="H28" s="150" t="str">
        <f>IF(+'2.熱効率'!G24&lt;&gt;"",+'2.熱効率'!G24,"")</f>
        <v/>
      </c>
      <c r="I28" s="151" t="s">
        <v>100</v>
      </c>
      <c r="J28" s="146" t="s">
        <v>77</v>
      </c>
    </row>
    <row r="29" spans="1:10" s="10" customFormat="1" ht="17.25" customHeight="1">
      <c r="A29" s="105"/>
      <c r="B29" s="310" t="s">
        <v>282</v>
      </c>
      <c r="C29" s="80"/>
      <c r="D29" s="317"/>
      <c r="E29" s="18"/>
      <c r="F29" s="18"/>
      <c r="G29" s="23" t="s">
        <v>101</v>
      </c>
      <c r="H29" s="27">
        <v>4.1900000000000004</v>
      </c>
      <c r="I29" s="28" t="s">
        <v>166</v>
      </c>
      <c r="J29" s="146"/>
    </row>
    <row r="30" spans="1:10" s="10" customFormat="1" ht="17.25" customHeight="1">
      <c r="A30" s="105"/>
      <c r="B30" s="53" t="s">
        <v>189</v>
      </c>
      <c r="C30" s="18"/>
      <c r="D30" s="27"/>
      <c r="E30" s="136"/>
      <c r="F30" s="152"/>
      <c r="G30" s="153" t="s">
        <v>97</v>
      </c>
      <c r="H30" s="82"/>
      <c r="I30" s="134" t="s">
        <v>96</v>
      </c>
      <c r="J30" s="135" t="s">
        <v>80</v>
      </c>
    </row>
    <row r="31" spans="1:10" s="10" customFormat="1" ht="17.25" customHeight="1">
      <c r="A31" s="105"/>
      <c r="B31" s="53" t="s">
        <v>295</v>
      </c>
      <c r="C31" s="18"/>
      <c r="D31" s="27"/>
      <c r="E31" s="136"/>
      <c r="F31" s="154"/>
      <c r="G31" s="136" t="s">
        <v>98</v>
      </c>
      <c r="H31" s="154">
        <v>15</v>
      </c>
      <c r="I31" s="134" t="s">
        <v>96</v>
      </c>
      <c r="J31" s="135"/>
    </row>
    <row r="32" spans="1:10" s="10" customFormat="1" ht="17.25" customHeight="1">
      <c r="A32" s="105"/>
      <c r="B32" s="22" t="s">
        <v>206</v>
      </c>
      <c r="C32" s="18"/>
      <c r="D32" s="27"/>
      <c r="E32" s="136"/>
      <c r="F32" s="154"/>
      <c r="G32" s="136"/>
      <c r="H32" s="154"/>
      <c r="I32" s="134"/>
      <c r="J32" s="135"/>
    </row>
    <row r="33" spans="1:10" s="10" customFormat="1" ht="15" customHeight="1">
      <c r="A33" s="105"/>
      <c r="B33" s="538" t="s">
        <v>329</v>
      </c>
      <c r="C33" s="538"/>
      <c r="D33" s="538"/>
      <c r="E33" s="538"/>
      <c r="F33" s="538"/>
      <c r="G33" s="538"/>
      <c r="H33" s="538"/>
      <c r="I33" s="538"/>
      <c r="J33" s="135"/>
    </row>
    <row r="34" spans="1:10" s="10" customFormat="1" ht="15" customHeight="1">
      <c r="A34" s="105"/>
      <c r="B34" s="538"/>
      <c r="C34" s="538"/>
      <c r="D34" s="538"/>
      <c r="E34" s="538"/>
      <c r="F34" s="538"/>
      <c r="G34" s="538"/>
      <c r="H34" s="538"/>
      <c r="I34" s="538"/>
      <c r="J34" s="135"/>
    </row>
    <row r="35" spans="1:10" s="10" customFormat="1" ht="15" customHeight="1" thickBot="1">
      <c r="A35" s="16"/>
      <c r="B35" s="320"/>
      <c r="C35" s="320"/>
      <c r="D35" s="320"/>
      <c r="E35" s="320"/>
      <c r="F35" s="320"/>
      <c r="G35" s="320"/>
      <c r="H35" s="320"/>
      <c r="I35" s="320"/>
      <c r="J35" s="135"/>
    </row>
    <row r="36" spans="1:10" s="10" customFormat="1" ht="15" customHeight="1" thickBot="1">
      <c r="A36" s="16"/>
      <c r="B36" s="18"/>
      <c r="C36" s="18"/>
      <c r="D36" s="27"/>
      <c r="E36" s="18"/>
      <c r="F36" s="18"/>
      <c r="G36" s="110" t="s">
        <v>184</v>
      </c>
      <c r="H36" s="155" t="str">
        <f>IF(AND(H26&lt;&gt;"",F61&lt;&gt;"",H30&lt;&gt;"",H31&lt;&gt;"",H24&lt;&gt;"",H25&lt;&gt;"",H18&lt;&gt;"",表紙!G14&lt;&gt;"",'2.熱効率'!G24&lt;&gt;""),H29*((H26*F61*(95-15)/(H30+H31))-H24*(98-H25)/60)*H18*100/(H27*H28),"")</f>
        <v/>
      </c>
      <c r="I36" s="156" t="s">
        <v>96</v>
      </c>
      <c r="J36" s="157" t="s">
        <v>80</v>
      </c>
    </row>
    <row r="37" spans="1:10" s="10" customFormat="1" ht="12.75" customHeight="1">
      <c r="A37" s="16"/>
      <c r="B37" s="18"/>
      <c r="C37" s="18"/>
      <c r="D37" s="27"/>
      <c r="E37" s="18"/>
      <c r="F37" s="18"/>
      <c r="G37" s="110"/>
      <c r="H37" s="141"/>
      <c r="I37" s="24"/>
      <c r="J37" s="157"/>
    </row>
    <row r="38" spans="1:10" ht="16.5" customHeight="1">
      <c r="A38" s="16"/>
      <c r="B38" s="53" t="s">
        <v>202</v>
      </c>
      <c r="C38" s="18"/>
      <c r="D38" s="80"/>
      <c r="E38" s="80"/>
      <c r="F38" s="80"/>
      <c r="G38" s="80"/>
      <c r="H38" s="80"/>
      <c r="I38" s="80"/>
      <c r="J38" s="158"/>
    </row>
    <row r="39" spans="1:10" s="10" customFormat="1" ht="15" customHeight="1" thickBot="1">
      <c r="A39" s="105"/>
      <c r="B39" s="18" t="s">
        <v>215</v>
      </c>
      <c r="C39" s="18"/>
      <c r="D39" s="27"/>
      <c r="E39" s="159"/>
      <c r="F39" s="160"/>
      <c r="J39" s="135"/>
    </row>
    <row r="40" spans="1:10" s="10" customFormat="1" ht="15" customHeight="1" thickBot="1">
      <c r="A40" s="105"/>
      <c r="B40" s="18"/>
      <c r="C40" s="18"/>
      <c r="D40" s="27"/>
      <c r="E40" s="159"/>
      <c r="F40" s="160"/>
      <c r="G40" s="110" t="s">
        <v>201</v>
      </c>
      <c r="H40" s="114" t="str">
        <f>IF(AND(H36&lt;&gt;"",COUNTA(H18,H30,H31)=3),(H18+H36)/60,"")</f>
        <v/>
      </c>
      <c r="I40" s="134" t="s">
        <v>95</v>
      </c>
      <c r="J40" s="135" t="s">
        <v>78</v>
      </c>
    </row>
    <row r="41" spans="1:10" s="10" customFormat="1" ht="11.25" customHeight="1" thickBot="1">
      <c r="A41" s="105"/>
      <c r="B41" s="80"/>
      <c r="C41" s="18"/>
      <c r="D41" s="27"/>
      <c r="E41" s="159"/>
      <c r="F41" s="160"/>
      <c r="G41" s="136"/>
      <c r="H41" s="161"/>
      <c r="I41" s="134"/>
      <c r="J41" s="135"/>
    </row>
    <row r="42" spans="1:10" ht="15" customHeight="1" thickBot="1">
      <c r="A42" s="16"/>
      <c r="B42" s="80"/>
      <c r="C42" s="80"/>
      <c r="D42" s="80"/>
      <c r="E42" s="162"/>
      <c r="F42" s="80"/>
      <c r="G42" s="110" t="s">
        <v>201</v>
      </c>
      <c r="H42" s="114" t="str">
        <f>IF(COUNTA(H30,H31)=2,(H30+H31)/60,"")</f>
        <v/>
      </c>
      <c r="I42" s="134" t="s">
        <v>95</v>
      </c>
      <c r="J42" s="135" t="s">
        <v>78</v>
      </c>
    </row>
    <row r="43" spans="1:10" ht="6.75" customHeight="1" thickBot="1">
      <c r="A43" s="16"/>
      <c r="B43" s="80"/>
      <c r="C43" s="80"/>
      <c r="D43" s="80"/>
      <c r="E43" s="80"/>
      <c r="F43" s="80"/>
      <c r="G43" s="80"/>
      <c r="H43" s="80"/>
      <c r="I43" s="80"/>
      <c r="J43" s="158"/>
    </row>
    <row r="44" spans="1:10" ht="17.25" customHeight="1" thickBot="1">
      <c r="A44" s="16"/>
      <c r="B44" s="80"/>
      <c r="C44" s="80"/>
      <c r="D44" s="80"/>
      <c r="E44" s="80"/>
      <c r="F44" s="80"/>
      <c r="G44" s="110" t="s">
        <v>330</v>
      </c>
      <c r="H44" s="163" t="str">
        <f>IF(COUNT(H40,H42)=2,+MAX(H40,H42),"")</f>
        <v/>
      </c>
      <c r="I44" s="134" t="s">
        <v>95</v>
      </c>
      <c r="J44" s="135" t="s">
        <v>78</v>
      </c>
    </row>
    <row r="45" spans="1:10" s="10" customFormat="1" ht="15" customHeight="1">
      <c r="A45" s="16"/>
      <c r="B45" s="22"/>
      <c r="C45" s="18"/>
      <c r="D45" s="27"/>
      <c r="E45" s="18"/>
      <c r="F45" s="18"/>
      <c r="G45" s="110"/>
      <c r="H45" s="164"/>
      <c r="I45" s="24"/>
      <c r="J45" s="157"/>
    </row>
    <row r="46" spans="1:10" s="10" customFormat="1" ht="15" customHeight="1">
      <c r="A46" s="105"/>
      <c r="B46" s="18"/>
      <c r="C46" s="18"/>
      <c r="D46" s="27"/>
      <c r="E46" s="18"/>
      <c r="F46" s="18"/>
      <c r="G46" s="124" t="s">
        <v>325</v>
      </c>
      <c r="H46" s="73"/>
      <c r="I46" s="134" t="s">
        <v>56</v>
      </c>
      <c r="J46" s="135" t="s">
        <v>79</v>
      </c>
    </row>
    <row r="47" spans="1:10" s="10" customFormat="1" ht="7.5" customHeight="1" thickBot="1">
      <c r="A47" s="105"/>
      <c r="B47" s="18"/>
      <c r="C47" s="15"/>
      <c r="D47" s="15"/>
      <c r="E47" s="18"/>
      <c r="F47" s="18"/>
      <c r="G47" s="40"/>
      <c r="H47" s="165"/>
      <c r="I47" s="134"/>
      <c r="J47" s="135"/>
    </row>
    <row r="48" spans="1:10" s="10" customFormat="1" ht="22.5" customHeight="1" thickBot="1">
      <c r="A48" s="105"/>
      <c r="B48" s="18" t="s">
        <v>150</v>
      </c>
      <c r="C48" s="15"/>
      <c r="D48" s="15"/>
      <c r="E48" s="18"/>
      <c r="F48" s="18"/>
      <c r="G48" s="40" t="s">
        <v>205</v>
      </c>
      <c r="H48" s="166" t="str">
        <f>IF(H46&lt;&gt;"",H46/3,"")</f>
        <v/>
      </c>
      <c r="I48" s="134" t="s">
        <v>67</v>
      </c>
      <c r="J48" s="135" t="s">
        <v>79</v>
      </c>
    </row>
    <row r="49" spans="1:17" ht="15" customHeight="1" thickBot="1">
      <c r="A49" s="322"/>
      <c r="B49" s="321"/>
      <c r="C49" s="321"/>
      <c r="D49" s="321"/>
      <c r="E49" s="321"/>
      <c r="F49" s="321"/>
      <c r="G49" s="321"/>
      <c r="H49" s="321"/>
      <c r="I49" s="321"/>
      <c r="J49" s="167"/>
    </row>
    <row r="50" spans="1:17" ht="7.15" customHeight="1"/>
    <row r="51" spans="1:17" ht="14.25" thickBot="1"/>
    <row r="52" spans="1:17" ht="15" thickTop="1" thickBot="1">
      <c r="A52" s="424" t="str">
        <f>+A2</f>
        <v>業務用厨房熱機器等性能測定結果　【電気機器】</v>
      </c>
      <c r="B52" s="425"/>
      <c r="C52" s="425"/>
      <c r="D52" s="425"/>
      <c r="E52" s="425"/>
      <c r="F52" s="425"/>
      <c r="G52" s="425"/>
      <c r="H52" s="425"/>
      <c r="I52" s="425"/>
      <c r="J52" s="426"/>
    </row>
    <row r="53" spans="1:17" ht="27.75" customHeight="1" thickTop="1">
      <c r="A53" s="312" t="s">
        <v>22</v>
      </c>
      <c r="B53" s="520" t="str">
        <f>+B3</f>
        <v>麺ゆで器　　　（４．調理能力）</v>
      </c>
      <c r="C53" s="521"/>
      <c r="D53" s="521"/>
      <c r="E53" s="521"/>
      <c r="F53" s="521"/>
      <c r="G53" s="521"/>
      <c r="H53" s="521"/>
      <c r="I53" s="522" t="str">
        <f>IF(+表紙!$G$12="選択してください","",+表紙!$G$12)</f>
        <v/>
      </c>
      <c r="J53" s="523"/>
    </row>
    <row r="54" spans="1:17" ht="19.5" customHeight="1" thickBot="1">
      <c r="A54" s="12" t="s">
        <v>6</v>
      </c>
      <c r="B54" s="524" t="str">
        <f>IF(表紙!$B$6=0,"",表紙!$B$6)</f>
        <v/>
      </c>
      <c r="C54" s="524"/>
      <c r="D54" s="525"/>
      <c r="E54" s="526"/>
      <c r="F54" s="13" t="s">
        <v>7</v>
      </c>
      <c r="G54" s="527" t="str">
        <f>IF(表紙!$G$5=0,"",表紙!$G$5)</f>
        <v/>
      </c>
      <c r="H54" s="528"/>
      <c r="I54" s="528"/>
      <c r="J54" s="529"/>
    </row>
    <row r="55" spans="1:17">
      <c r="A55" s="16"/>
      <c r="B55" s="80"/>
      <c r="C55" s="80"/>
      <c r="D55" s="80"/>
      <c r="E55" s="80"/>
      <c r="F55" s="80"/>
      <c r="G55" s="80"/>
      <c r="H55" s="80"/>
      <c r="I55" s="80"/>
      <c r="J55" s="158"/>
    </row>
    <row r="56" spans="1:17" ht="17.25" customHeight="1">
      <c r="A56" s="105"/>
      <c r="B56" s="516" t="s">
        <v>298</v>
      </c>
      <c r="C56" s="516"/>
      <c r="D56" s="516"/>
      <c r="E56" s="516"/>
      <c r="F56" s="516"/>
      <c r="G56" s="516"/>
      <c r="H56" s="516"/>
      <c r="I56" s="516"/>
      <c r="J56" s="33"/>
    </row>
    <row r="57" spans="1:17" ht="17.25" customHeight="1">
      <c r="A57" s="105"/>
      <c r="B57" s="516"/>
      <c r="C57" s="516"/>
      <c r="D57" s="516"/>
      <c r="E57" s="516"/>
      <c r="F57" s="516"/>
      <c r="G57" s="516"/>
      <c r="H57" s="516"/>
      <c r="I57" s="516"/>
      <c r="J57" s="33"/>
    </row>
    <row r="58" spans="1:17">
      <c r="A58" s="105"/>
      <c r="B58" s="316"/>
      <c r="C58" s="316"/>
      <c r="D58" s="316"/>
      <c r="E58" s="316"/>
      <c r="F58" s="316"/>
      <c r="G58" s="316"/>
      <c r="H58" s="316"/>
      <c r="I58" s="316"/>
      <c r="J58" s="33"/>
    </row>
    <row r="59" spans="1:17" s="10" customFormat="1" ht="15" customHeight="1">
      <c r="A59" s="105"/>
      <c r="B59" s="18"/>
      <c r="C59" s="21"/>
      <c r="D59" s="21"/>
      <c r="E59" s="21"/>
      <c r="F59" s="21"/>
      <c r="G59" s="21"/>
      <c r="H59" s="21"/>
      <c r="I59" s="21"/>
      <c r="J59" s="19"/>
      <c r="Q59" s="9"/>
    </row>
    <row r="60" spans="1:17" s="10" customFormat="1" ht="15" customHeight="1">
      <c r="A60" s="105"/>
      <c r="B60" s="18"/>
      <c r="C60" s="168"/>
      <c r="D60" s="39"/>
      <c r="E60" s="22"/>
      <c r="F60" s="22"/>
      <c r="G60" s="18"/>
      <c r="H60" s="18"/>
      <c r="I60" s="18"/>
      <c r="J60" s="19"/>
    </row>
    <row r="61" spans="1:17" s="10" customFormat="1" ht="17.25" customHeight="1">
      <c r="A61" s="105"/>
      <c r="B61" s="53" t="s">
        <v>110</v>
      </c>
      <c r="C61" s="18"/>
      <c r="D61" s="27"/>
      <c r="E61" s="108" t="s">
        <v>113</v>
      </c>
      <c r="F61" s="169" t="str">
        <f>IF(+表紙!J12&lt;&gt;"",+表紙!J12,"")</f>
        <v/>
      </c>
      <c r="G61" s="24" t="s">
        <v>84</v>
      </c>
      <c r="H61" s="24" t="s">
        <v>80</v>
      </c>
      <c r="I61" s="22"/>
      <c r="J61" s="33"/>
    </row>
    <row r="62" spans="1:17" s="10" customFormat="1" ht="17.25" customHeight="1">
      <c r="A62" s="105"/>
      <c r="B62" s="53" t="s">
        <v>111</v>
      </c>
      <c r="C62" s="18"/>
      <c r="D62" s="27"/>
      <c r="E62" s="136" t="s">
        <v>112</v>
      </c>
      <c r="F62" s="170" t="str">
        <f>+H44</f>
        <v/>
      </c>
      <c r="G62" s="24" t="s">
        <v>85</v>
      </c>
      <c r="H62" s="24" t="s">
        <v>78</v>
      </c>
      <c r="I62" s="22"/>
      <c r="J62" s="33"/>
    </row>
    <row r="63" spans="1:17" s="10" customFormat="1" ht="6.75" customHeight="1" thickBot="1">
      <c r="A63" s="105"/>
      <c r="B63" s="18"/>
      <c r="C63" s="18"/>
      <c r="D63" s="18"/>
      <c r="E63" s="112"/>
      <c r="F63" s="18"/>
      <c r="G63" s="24"/>
      <c r="H63" s="24"/>
      <c r="I63" s="18"/>
      <c r="J63" s="19"/>
    </row>
    <row r="64" spans="1:17" s="10" customFormat="1" ht="30" customHeight="1" thickBot="1">
      <c r="A64" s="105"/>
      <c r="B64" s="22" t="s">
        <v>177</v>
      </c>
      <c r="C64" s="15"/>
      <c r="D64" s="22"/>
      <c r="E64" s="23" t="s">
        <v>114</v>
      </c>
      <c r="F64" s="171" t="str">
        <f>IF(COUNTBLANK(F61:F62)=0,INT(F61*60/F62),"")</f>
        <v/>
      </c>
      <c r="G64" s="115" t="s">
        <v>66</v>
      </c>
      <c r="H64" s="24" t="s">
        <v>80</v>
      </c>
      <c r="I64" s="22"/>
      <c r="J64" s="33"/>
    </row>
    <row r="65" spans="1:10" s="10" customFormat="1" ht="3" customHeight="1">
      <c r="A65" s="105"/>
      <c r="B65" s="22"/>
      <c r="C65" s="15"/>
      <c r="D65" s="22"/>
      <c r="E65" s="23"/>
      <c r="F65" s="164"/>
      <c r="G65" s="119"/>
      <c r="H65" s="24"/>
      <c r="I65" s="22"/>
      <c r="J65" s="33"/>
    </row>
    <row r="66" spans="1:10" ht="15.75" customHeight="1">
      <c r="A66" s="105"/>
      <c r="B66" s="381" t="s">
        <v>299</v>
      </c>
      <c r="C66" s="381"/>
      <c r="D66" s="381"/>
      <c r="E66" s="381"/>
      <c r="F66" s="381"/>
      <c r="G66" s="381"/>
      <c r="H66" s="381"/>
      <c r="I66" s="381"/>
      <c r="J66" s="33"/>
    </row>
    <row r="67" spans="1:10" ht="15.75" customHeight="1">
      <c r="A67" s="105"/>
      <c r="B67" s="381"/>
      <c r="C67" s="381"/>
      <c r="D67" s="381"/>
      <c r="E67" s="381"/>
      <c r="F67" s="381"/>
      <c r="G67" s="381"/>
      <c r="H67" s="381"/>
      <c r="I67" s="381"/>
      <c r="J67" s="33"/>
    </row>
    <row r="68" spans="1:10" ht="22.5" customHeight="1">
      <c r="A68" s="105"/>
      <c r="B68" s="18" t="s">
        <v>258</v>
      </c>
      <c r="C68" s="15"/>
      <c r="D68" s="26"/>
      <c r="E68" s="116"/>
      <c r="F68" s="117"/>
      <c r="G68" s="40" t="s">
        <v>260</v>
      </c>
      <c r="H68" s="286"/>
      <c r="I68" s="134" t="s">
        <v>185</v>
      </c>
      <c r="J68" s="135" t="s">
        <v>77</v>
      </c>
    </row>
    <row r="69" spans="1:10" ht="22.5" customHeight="1">
      <c r="A69" s="105"/>
      <c r="B69" s="18" t="s">
        <v>259</v>
      </c>
      <c r="C69" s="15"/>
      <c r="D69" s="26"/>
      <c r="E69" s="116"/>
      <c r="F69" s="117"/>
      <c r="G69" s="40" t="s">
        <v>261</v>
      </c>
      <c r="H69" s="286"/>
      <c r="I69" s="134" t="s">
        <v>185</v>
      </c>
      <c r="J69" s="135" t="s">
        <v>77</v>
      </c>
    </row>
    <row r="70" spans="1:10">
      <c r="A70" s="105"/>
      <c r="B70" s="15" t="s">
        <v>63</v>
      </c>
      <c r="C70" s="18"/>
      <c r="D70" s="18"/>
      <c r="E70" s="18"/>
      <c r="G70" s="18"/>
      <c r="H70" s="18"/>
      <c r="I70" s="18"/>
      <c r="J70" s="158"/>
    </row>
    <row r="71" spans="1:10">
      <c r="A71" s="105"/>
      <c r="B71" s="18"/>
      <c r="C71" s="18"/>
      <c r="D71" s="18"/>
      <c r="E71" s="18"/>
      <c r="F71" s="18"/>
      <c r="G71" s="18"/>
      <c r="H71" s="18"/>
      <c r="I71" s="18"/>
      <c r="J71" s="158"/>
    </row>
    <row r="72" spans="1:10">
      <c r="A72" s="127"/>
      <c r="B72" s="15"/>
      <c r="C72" s="15"/>
      <c r="D72" s="15"/>
      <c r="E72" s="15"/>
      <c r="F72" s="15"/>
      <c r="G72" s="15"/>
      <c r="H72" s="15"/>
      <c r="I72" s="15"/>
      <c r="J72" s="158"/>
    </row>
    <row r="73" spans="1:10">
      <c r="A73" s="127"/>
      <c r="B73" s="15"/>
      <c r="C73" s="15"/>
      <c r="D73" s="15"/>
      <c r="E73" s="15"/>
      <c r="F73" s="15"/>
      <c r="G73" s="15"/>
      <c r="H73" s="15"/>
      <c r="I73" s="15"/>
      <c r="J73" s="158"/>
    </row>
    <row r="74" spans="1:10">
      <c r="A74" s="127"/>
      <c r="B74" s="15"/>
      <c r="C74" s="15"/>
      <c r="D74" s="15"/>
      <c r="E74" s="15"/>
      <c r="F74" s="15"/>
      <c r="G74" s="15"/>
      <c r="H74" s="15"/>
      <c r="I74" s="15"/>
      <c r="J74" s="158"/>
    </row>
    <row r="75" spans="1:10">
      <c r="A75" s="127"/>
      <c r="B75" s="15"/>
      <c r="C75" s="15"/>
      <c r="D75" s="15"/>
      <c r="E75" s="15"/>
      <c r="F75" s="15"/>
      <c r="G75" s="15"/>
      <c r="H75" s="15"/>
      <c r="I75" s="15"/>
      <c r="J75" s="158"/>
    </row>
    <row r="76" spans="1:10">
      <c r="A76" s="127"/>
      <c r="B76" s="15"/>
      <c r="C76" s="15"/>
      <c r="D76" s="15"/>
      <c r="E76" s="15"/>
      <c r="F76" s="15"/>
      <c r="G76" s="15"/>
      <c r="H76" s="15"/>
      <c r="I76" s="15"/>
      <c r="J76" s="158"/>
    </row>
    <row r="77" spans="1:10">
      <c r="A77" s="127"/>
      <c r="B77" s="15"/>
      <c r="C77" s="15"/>
      <c r="D77" s="15"/>
      <c r="E77" s="15"/>
      <c r="F77" s="15"/>
      <c r="G77" s="15"/>
      <c r="H77" s="15"/>
      <c r="I77" s="15"/>
      <c r="J77" s="158"/>
    </row>
    <row r="78" spans="1:10">
      <c r="A78" s="127"/>
      <c r="B78" s="15"/>
      <c r="C78" s="15"/>
      <c r="D78" s="15"/>
      <c r="E78" s="15"/>
      <c r="F78" s="15"/>
      <c r="G78" s="15"/>
      <c r="H78" s="15"/>
      <c r="I78" s="15"/>
      <c r="J78" s="158"/>
    </row>
    <row r="79" spans="1:10">
      <c r="A79" s="127"/>
      <c r="B79" s="15"/>
      <c r="C79" s="15"/>
      <c r="D79" s="15"/>
      <c r="E79" s="15"/>
      <c r="F79" s="15"/>
      <c r="G79" s="15"/>
      <c r="H79" s="15"/>
      <c r="I79" s="15"/>
      <c r="J79" s="158"/>
    </row>
    <row r="80" spans="1:10">
      <c r="A80" s="127"/>
      <c r="B80" s="15"/>
      <c r="C80" s="15"/>
      <c r="D80" s="15"/>
      <c r="E80" s="15"/>
      <c r="F80" s="15"/>
      <c r="G80" s="15"/>
      <c r="H80" s="15"/>
      <c r="I80" s="15"/>
      <c r="J80" s="158"/>
    </row>
    <row r="81" spans="1:10">
      <c r="A81" s="127"/>
      <c r="B81" s="15"/>
      <c r="C81" s="15"/>
      <c r="D81" s="15"/>
      <c r="E81" s="15"/>
      <c r="F81" s="15"/>
      <c r="G81" s="15"/>
      <c r="H81" s="15"/>
      <c r="I81" s="15"/>
      <c r="J81" s="158"/>
    </row>
    <row r="82" spans="1:10">
      <c r="A82" s="127"/>
      <c r="B82" s="15"/>
      <c r="C82" s="15"/>
      <c r="D82" s="15"/>
      <c r="E82" s="15"/>
      <c r="F82" s="15"/>
      <c r="G82" s="15"/>
      <c r="H82" s="15"/>
      <c r="I82" s="15"/>
      <c r="J82" s="158"/>
    </row>
    <row r="83" spans="1:10">
      <c r="A83" s="127"/>
      <c r="B83" s="15"/>
      <c r="C83" s="15"/>
      <c r="D83" s="15"/>
      <c r="E83" s="15"/>
      <c r="F83" s="15"/>
      <c r="G83" s="15"/>
      <c r="H83" s="15"/>
      <c r="I83" s="15"/>
      <c r="J83" s="158"/>
    </row>
    <row r="84" spans="1:10">
      <c r="A84" s="127"/>
      <c r="B84" s="15"/>
      <c r="C84" s="15"/>
      <c r="D84" s="15"/>
      <c r="E84" s="15"/>
      <c r="F84" s="15"/>
      <c r="G84" s="15"/>
      <c r="H84" s="15"/>
      <c r="I84" s="15"/>
      <c r="J84" s="158"/>
    </row>
    <row r="85" spans="1:10">
      <c r="A85" s="127"/>
      <c r="B85" s="15"/>
      <c r="C85" s="15"/>
      <c r="D85" s="15"/>
      <c r="E85" s="15"/>
      <c r="F85" s="15"/>
      <c r="G85" s="15"/>
      <c r="H85" s="15"/>
      <c r="I85" s="15"/>
      <c r="J85" s="158"/>
    </row>
    <row r="86" spans="1:10">
      <c r="A86" s="127"/>
      <c r="B86" s="15"/>
      <c r="C86" s="15"/>
      <c r="D86" s="15"/>
      <c r="E86" s="15"/>
      <c r="F86" s="15"/>
      <c r="G86" s="15"/>
      <c r="H86" s="15"/>
      <c r="I86" s="15"/>
      <c r="J86" s="158"/>
    </row>
    <row r="87" spans="1:10">
      <c r="A87" s="127"/>
      <c r="B87" s="18" t="s">
        <v>64</v>
      </c>
      <c r="C87" s="15"/>
      <c r="D87" s="15"/>
      <c r="E87" s="15"/>
      <c r="F87" s="15"/>
      <c r="G87" s="15"/>
      <c r="H87" s="15"/>
      <c r="I87" s="15"/>
      <c r="J87" s="158"/>
    </row>
    <row r="88" spans="1:10">
      <c r="A88" s="127"/>
      <c r="B88" s="15"/>
      <c r="C88" s="15"/>
      <c r="D88" s="15"/>
      <c r="E88" s="15"/>
      <c r="F88" s="15"/>
      <c r="G88" s="15"/>
      <c r="H88" s="15"/>
      <c r="I88" s="15"/>
      <c r="J88" s="158"/>
    </row>
    <row r="89" spans="1:10">
      <c r="A89" s="127"/>
      <c r="B89" s="15"/>
      <c r="C89" s="15"/>
      <c r="D89" s="15"/>
      <c r="E89" s="15"/>
      <c r="F89" s="15"/>
      <c r="G89" s="15"/>
      <c r="H89" s="15"/>
      <c r="I89" s="15"/>
      <c r="J89" s="158"/>
    </row>
    <row r="90" spans="1:10">
      <c r="A90" s="127"/>
      <c r="B90" s="15"/>
      <c r="C90" s="15"/>
      <c r="D90" s="15"/>
      <c r="E90" s="15"/>
      <c r="F90" s="15"/>
      <c r="G90" s="15"/>
      <c r="H90" s="15"/>
      <c r="I90" s="15"/>
      <c r="J90" s="158"/>
    </row>
    <row r="91" spans="1:10">
      <c r="A91" s="127"/>
      <c r="B91" s="15"/>
      <c r="C91" s="15"/>
      <c r="D91" s="15"/>
      <c r="E91" s="15"/>
      <c r="F91" s="15"/>
      <c r="G91" s="15"/>
      <c r="H91" s="15"/>
      <c r="I91" s="15"/>
      <c r="J91" s="158"/>
    </row>
    <row r="92" spans="1:10">
      <c r="A92" s="127"/>
      <c r="B92" s="15"/>
      <c r="C92" s="15"/>
      <c r="D92" s="15"/>
      <c r="E92" s="15"/>
      <c r="F92" s="15"/>
      <c r="G92" s="15"/>
      <c r="H92" s="15"/>
      <c r="I92" s="15"/>
      <c r="J92" s="158"/>
    </row>
    <row r="93" spans="1:10">
      <c r="A93" s="127"/>
      <c r="B93" s="15"/>
      <c r="C93" s="15"/>
      <c r="D93" s="15"/>
      <c r="E93" s="15"/>
      <c r="F93" s="15"/>
      <c r="G93" s="15"/>
      <c r="H93" s="15"/>
      <c r="I93" s="15"/>
      <c r="J93" s="158"/>
    </row>
    <row r="94" spans="1:10">
      <c r="A94" s="127"/>
      <c r="B94" s="15"/>
      <c r="C94" s="15"/>
      <c r="D94" s="15"/>
      <c r="E94" s="15"/>
      <c r="F94" s="15"/>
      <c r="G94" s="15"/>
      <c r="H94" s="15"/>
      <c r="I94" s="15"/>
      <c r="J94" s="158"/>
    </row>
    <row r="95" spans="1:10">
      <c r="A95" s="127"/>
      <c r="B95" s="15"/>
      <c r="C95" s="15"/>
      <c r="D95" s="15"/>
      <c r="E95" s="15"/>
      <c r="F95" s="15"/>
      <c r="G95" s="15"/>
      <c r="H95" s="15"/>
      <c r="I95" s="15"/>
      <c r="J95" s="158"/>
    </row>
    <row r="96" spans="1:10">
      <c r="A96" s="127"/>
      <c r="B96" s="15"/>
      <c r="C96" s="15"/>
      <c r="D96" s="15"/>
      <c r="E96" s="15"/>
      <c r="F96" s="15"/>
      <c r="G96" s="15"/>
      <c r="H96" s="15"/>
      <c r="I96" s="15"/>
      <c r="J96" s="158"/>
    </row>
    <row r="97" spans="1:10">
      <c r="A97" s="127"/>
      <c r="B97" s="15"/>
      <c r="C97" s="15"/>
      <c r="D97" s="15"/>
      <c r="E97" s="15"/>
      <c r="F97" s="15"/>
      <c r="G97" s="15"/>
      <c r="H97" s="15"/>
      <c r="I97" s="15"/>
      <c r="J97" s="158"/>
    </row>
    <row r="98" spans="1:10">
      <c r="A98" s="127"/>
      <c r="B98" s="15"/>
      <c r="C98" s="15"/>
      <c r="D98" s="15"/>
      <c r="E98" s="15"/>
      <c r="F98" s="15"/>
      <c r="G98" s="15"/>
      <c r="H98" s="15"/>
      <c r="I98" s="15"/>
      <c r="J98" s="158"/>
    </row>
    <row r="99" spans="1:10">
      <c r="A99" s="127"/>
      <c r="B99" s="15"/>
      <c r="C99" s="15"/>
      <c r="D99" s="15"/>
      <c r="E99" s="15"/>
      <c r="F99" s="15"/>
      <c r="G99" s="15"/>
      <c r="H99" s="15"/>
      <c r="I99" s="15"/>
      <c r="J99" s="158"/>
    </row>
    <row r="100" spans="1:10">
      <c r="A100" s="127"/>
      <c r="B100" s="15"/>
      <c r="C100" s="15"/>
      <c r="D100" s="15"/>
      <c r="E100" s="15"/>
      <c r="F100" s="15"/>
      <c r="G100" s="15"/>
      <c r="H100" s="15"/>
      <c r="I100" s="15"/>
      <c r="J100" s="158"/>
    </row>
    <row r="101" spans="1:10">
      <c r="A101" s="127"/>
      <c r="B101" s="15"/>
      <c r="C101" s="15"/>
      <c r="D101" s="15"/>
      <c r="E101" s="15"/>
      <c r="F101" s="15"/>
      <c r="G101" s="15"/>
      <c r="H101" s="15"/>
      <c r="I101" s="15"/>
      <c r="J101" s="158"/>
    </row>
    <row r="102" spans="1:10">
      <c r="A102" s="127"/>
      <c r="B102" s="15"/>
      <c r="C102" s="15"/>
      <c r="D102" s="15"/>
      <c r="E102" s="15"/>
      <c r="F102" s="15"/>
      <c r="G102" s="15"/>
      <c r="H102" s="15"/>
      <c r="I102" s="15"/>
      <c r="J102" s="158"/>
    </row>
    <row r="103" spans="1:10">
      <c r="A103" s="127"/>
      <c r="B103" s="15"/>
      <c r="C103" s="15"/>
      <c r="D103" s="15"/>
      <c r="E103" s="15"/>
      <c r="F103" s="15"/>
      <c r="G103" s="15"/>
      <c r="H103" s="15"/>
      <c r="I103" s="15"/>
      <c r="J103" s="158"/>
    </row>
    <row r="104" spans="1:10" ht="19.149999999999999" customHeight="1" thickBot="1">
      <c r="A104" s="322"/>
      <c r="B104" s="321"/>
      <c r="C104" s="321"/>
      <c r="D104" s="321"/>
      <c r="E104" s="321"/>
      <c r="F104" s="321"/>
      <c r="G104" s="321"/>
      <c r="H104" s="321"/>
      <c r="I104" s="321"/>
      <c r="J104" s="167"/>
    </row>
    <row r="105" spans="1:10" ht="9" customHeight="1"/>
  </sheetData>
  <sheetProtection password="89E8" sheet="1" objects="1" scenarios="1" selectLockedCells="1"/>
  <mergeCells count="16">
    <mergeCell ref="B66:I67"/>
    <mergeCell ref="B56:I57"/>
    <mergeCell ref="B4:E4"/>
    <mergeCell ref="G4:J4"/>
    <mergeCell ref="C5:D5"/>
    <mergeCell ref="B54:E54"/>
    <mergeCell ref="G54:J54"/>
    <mergeCell ref="A5:B5"/>
    <mergeCell ref="B3:H3"/>
    <mergeCell ref="I3:J3"/>
    <mergeCell ref="A2:J2"/>
    <mergeCell ref="A52:J52"/>
    <mergeCell ref="B53:H53"/>
    <mergeCell ref="I53:J53"/>
    <mergeCell ref="B33:I34"/>
    <mergeCell ref="B7:I14"/>
  </mergeCells>
  <phoneticPr fontId="3"/>
  <conditionalFormatting sqref="H26">
    <cfRule type="expression" dxfId="22" priority="2">
      <formula>$H$26&lt;&gt;0.2</formula>
    </cfRule>
  </conditionalFormatting>
  <conditionalFormatting sqref="H31">
    <cfRule type="expression" dxfId="21" priority="1">
      <formula>$H$31&lt;&gt;15</formula>
    </cfRule>
  </conditionalFormatting>
  <pageMargins left="0.78740157480314965" right="0.51181102362204722" top="0.78740157480314965" bottom="0.39370078740157483" header="0.19685039370078741" footer="0.19685039370078741"/>
  <pageSetup paperSize="9" orientation="portrait" r:id="rId1"/>
  <rowBreaks count="2" manualBreakCount="2">
    <brk id="50" max="16383" man="1"/>
    <brk id="10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
  <sheetViews>
    <sheetView view="pageBreakPreview" zoomScaleNormal="115" zoomScaleSheetLayoutView="100" workbookViewId="0">
      <selection activeCell="E5" sqref="E5"/>
    </sheetView>
  </sheetViews>
  <sheetFormatPr defaultRowHeight="13.5"/>
  <cols>
    <col min="1" max="1" width="7" style="9" customWidth="1"/>
    <col min="2" max="2" width="3.375" style="9" customWidth="1"/>
    <col min="3" max="3" width="6.375" style="9" customWidth="1"/>
    <col min="4" max="4" width="9.125" style="9" customWidth="1"/>
    <col min="5" max="5" width="23" style="9" customWidth="1"/>
    <col min="6" max="6" width="9.125" style="9" customWidth="1"/>
    <col min="7" max="8" width="7.75" style="9" customWidth="1"/>
    <col min="9" max="9" width="5.5" style="9" customWidth="1"/>
    <col min="10" max="10" width="4.875" style="9" customWidth="1"/>
    <col min="11" max="11" width="5.125" style="9" customWidth="1"/>
    <col min="12" max="12" width="5.625" style="9" customWidth="1"/>
    <col min="13" max="16384" width="9" style="9"/>
  </cols>
  <sheetData>
    <row r="1" spans="1:11" ht="14.25" customHeight="1" thickBot="1"/>
    <row r="2" spans="1:11" s="10" customFormat="1" ht="19.5" customHeight="1" thickBot="1">
      <c r="A2" s="517" t="str">
        <f>+表紙!A2</f>
        <v>業務用厨房熱機器等性能測定結果　【電気機器】</v>
      </c>
      <c r="B2" s="518"/>
      <c r="C2" s="518"/>
      <c r="D2" s="518"/>
      <c r="E2" s="518"/>
      <c r="F2" s="518"/>
      <c r="G2" s="518"/>
      <c r="H2" s="518"/>
      <c r="I2" s="518"/>
      <c r="J2" s="518"/>
      <c r="K2" s="519"/>
    </row>
    <row r="3" spans="1:11" s="10" customFormat="1" ht="28.5" customHeight="1" thickTop="1">
      <c r="A3" s="545" t="s">
        <v>345</v>
      </c>
      <c r="B3" s="546"/>
      <c r="C3" s="520" t="s">
        <v>219</v>
      </c>
      <c r="D3" s="521"/>
      <c r="E3" s="521"/>
      <c r="F3" s="521"/>
      <c r="G3" s="521"/>
      <c r="H3" s="521"/>
      <c r="I3" s="521"/>
      <c r="J3" s="522" t="str">
        <f>IF(+表紙!$G$12="選択してください","",+表紙!$G$12)</f>
        <v/>
      </c>
      <c r="K3" s="523"/>
    </row>
    <row r="4" spans="1:11" s="10" customFormat="1" ht="20.100000000000001" customHeight="1" thickBot="1">
      <c r="A4" s="547" t="s">
        <v>6</v>
      </c>
      <c r="B4" s="548"/>
      <c r="C4" s="537" t="str">
        <f>IF(表紙!$B$6=0,"",表紙!$B$6)</f>
        <v/>
      </c>
      <c r="D4" s="524"/>
      <c r="E4" s="525"/>
      <c r="F4" s="526"/>
      <c r="G4" s="13" t="s">
        <v>7</v>
      </c>
      <c r="H4" s="527" t="str">
        <f>IF(表紙!$G$5=0,"",表紙!$G$5)</f>
        <v/>
      </c>
      <c r="I4" s="528"/>
      <c r="J4" s="528"/>
      <c r="K4" s="529"/>
    </row>
    <row r="5" spans="1:11" s="10" customFormat="1" ht="15" customHeight="1">
      <c r="A5" s="553" t="s">
        <v>19</v>
      </c>
      <c r="B5" s="554"/>
      <c r="C5" s="549" t="s">
        <v>41</v>
      </c>
      <c r="D5" s="550"/>
      <c r="E5" s="563"/>
      <c r="F5" s="459" t="s">
        <v>34</v>
      </c>
      <c r="G5" s="76"/>
      <c r="H5" s="531" t="s">
        <v>25</v>
      </c>
      <c r="I5" s="76"/>
      <c r="J5" s="533" t="s">
        <v>180</v>
      </c>
      <c r="K5" s="78"/>
    </row>
    <row r="6" spans="1:11" s="10" customFormat="1" ht="15" customHeight="1" thickBot="1">
      <c r="A6" s="555" t="s">
        <v>20</v>
      </c>
      <c r="B6" s="552"/>
      <c r="C6" s="551"/>
      <c r="D6" s="552"/>
      <c r="E6" s="564"/>
      <c r="F6" s="370"/>
      <c r="G6" s="77"/>
      <c r="H6" s="532"/>
      <c r="I6" s="77"/>
      <c r="J6" s="370"/>
      <c r="K6" s="79"/>
    </row>
    <row r="7" spans="1:11" s="10" customFormat="1" ht="18.75" customHeight="1">
      <c r="A7" s="105"/>
      <c r="B7" s="51" t="s">
        <v>31</v>
      </c>
      <c r="C7" s="18"/>
      <c r="D7" s="18"/>
      <c r="E7" s="18"/>
      <c r="F7" s="18"/>
      <c r="G7" s="18"/>
      <c r="H7" s="18"/>
      <c r="I7" s="18"/>
      <c r="J7" s="18"/>
      <c r="K7" s="19"/>
    </row>
    <row r="8" spans="1:11" s="10" customFormat="1" ht="14.25" customHeight="1">
      <c r="A8" s="105"/>
      <c r="B8" s="18"/>
      <c r="C8" s="18"/>
      <c r="D8" s="21"/>
      <c r="E8" s="21"/>
      <c r="F8" s="21"/>
      <c r="G8" s="21"/>
      <c r="H8" s="21"/>
      <c r="I8" s="21"/>
      <c r="J8" s="21"/>
      <c r="K8" s="19"/>
    </row>
    <row r="9" spans="1:11" s="10" customFormat="1" ht="14.25" customHeight="1">
      <c r="A9" s="105"/>
      <c r="B9" s="18"/>
      <c r="C9" s="18"/>
      <c r="D9" s="18"/>
      <c r="E9" s="18"/>
      <c r="F9" s="18"/>
      <c r="G9" s="307" t="s">
        <v>283</v>
      </c>
      <c r="H9" s="15" t="s">
        <v>296</v>
      </c>
      <c r="I9" s="18"/>
      <c r="J9" s="18"/>
      <c r="K9" s="19"/>
    </row>
    <row r="10" spans="1:11" s="10" customFormat="1" ht="17.25" customHeight="1">
      <c r="A10" s="105"/>
      <c r="B10" s="18"/>
      <c r="C10" s="18" t="s">
        <v>146</v>
      </c>
      <c r="D10" s="18"/>
      <c r="E10" s="27"/>
      <c r="F10" s="124" t="s">
        <v>140</v>
      </c>
      <c r="G10" s="148" t="str">
        <f>IF('3.立上り性能'!F24&lt;&gt;"",'3.立上り性能'!F24,"")</f>
        <v/>
      </c>
      <c r="H10" s="148" t="str">
        <f>IF('3.立上り性能'!G24&lt;&gt;"",'3.立上り性能'!G24,"")</f>
        <v/>
      </c>
      <c r="I10" s="28" t="s">
        <v>67</v>
      </c>
      <c r="J10" s="540" t="s">
        <v>79</v>
      </c>
      <c r="K10" s="541"/>
    </row>
    <row r="11" spans="1:11" ht="17.25" customHeight="1">
      <c r="A11" s="16"/>
      <c r="B11" s="80"/>
      <c r="C11" s="18" t="s">
        <v>196</v>
      </c>
      <c r="D11" s="80"/>
      <c r="E11" s="18"/>
      <c r="F11" s="23" t="s">
        <v>45</v>
      </c>
      <c r="G11" s="173" t="str">
        <f>IF('3.立上り性能'!F16&lt;&gt;"",'3.立上り性能'!F16,"")</f>
        <v/>
      </c>
      <c r="H11" s="173" t="str">
        <f>IF('3.立上り性能'!G16&lt;&gt;"",'3.立上り性能'!G16,"")</f>
        <v/>
      </c>
      <c r="I11" s="28" t="s">
        <v>0</v>
      </c>
      <c r="J11" s="540" t="s">
        <v>77</v>
      </c>
      <c r="K11" s="541"/>
    </row>
    <row r="12" spans="1:11" s="10" customFormat="1" ht="3.75" customHeight="1" thickBot="1">
      <c r="A12" s="105"/>
      <c r="B12" s="18"/>
      <c r="C12" s="18"/>
      <c r="D12" s="18"/>
      <c r="E12" s="18"/>
      <c r="F12" s="112"/>
      <c r="G12" s="18"/>
      <c r="H12" s="18"/>
      <c r="I12" s="28"/>
      <c r="J12" s="24"/>
      <c r="K12" s="19"/>
    </row>
    <row r="13" spans="1:11" s="10" customFormat="1" ht="17.25" customHeight="1" thickBot="1">
      <c r="A13" s="105"/>
      <c r="B13" s="18"/>
      <c r="C13" s="22" t="s">
        <v>301</v>
      </c>
      <c r="D13" s="15"/>
      <c r="E13" s="22"/>
      <c r="F13" s="124" t="s">
        <v>302</v>
      </c>
      <c r="G13" s="174" t="str">
        <f>IF(COUNTBLANK(G10:G11)=0,G10*(95-15)/(95-G11),"")</f>
        <v/>
      </c>
      <c r="H13" s="174" t="str">
        <f>IF(COUNTBLANK(H10:H11)=0,H10*(95-15)/(95-H11),"")</f>
        <v/>
      </c>
      <c r="I13" s="28" t="s">
        <v>67</v>
      </c>
      <c r="J13" s="540" t="s">
        <v>79</v>
      </c>
      <c r="K13" s="541"/>
    </row>
    <row r="14" spans="1:11" s="10" customFormat="1" ht="3.75" customHeight="1" thickBot="1">
      <c r="A14" s="105"/>
      <c r="B14" s="18"/>
      <c r="C14" s="22"/>
      <c r="D14" s="15"/>
      <c r="E14" s="317"/>
      <c r="F14" s="112"/>
      <c r="G14" s="172"/>
      <c r="H14" s="118"/>
      <c r="I14" s="119"/>
      <c r="J14" s="35"/>
      <c r="K14" s="33"/>
    </row>
    <row r="15" spans="1:11" s="10" customFormat="1" ht="26.25" customHeight="1" thickBot="1">
      <c r="A15" s="105"/>
      <c r="B15" s="18"/>
      <c r="C15" s="18"/>
      <c r="D15" s="15"/>
      <c r="E15" s="15"/>
      <c r="F15" s="18"/>
      <c r="G15" s="37" t="s">
        <v>303</v>
      </c>
      <c r="H15" s="175" t="str">
        <f>IF(COUNTBLANK(G13:H13)=0,(G13+H13)/2,"")</f>
        <v/>
      </c>
      <c r="I15" s="28" t="s">
        <v>67</v>
      </c>
      <c r="J15" s="540" t="s">
        <v>79</v>
      </c>
      <c r="K15" s="541"/>
    </row>
    <row r="16" spans="1:11" s="10" customFormat="1" ht="3.75" customHeight="1" thickBot="1">
      <c r="A16" s="105"/>
      <c r="B16" s="18"/>
      <c r="C16" s="18"/>
      <c r="D16" s="15"/>
      <c r="E16" s="15"/>
      <c r="F16" s="18"/>
      <c r="G16" s="37"/>
      <c r="H16" s="15"/>
      <c r="I16" s="28"/>
      <c r="J16" s="24"/>
      <c r="K16" s="122"/>
    </row>
    <row r="17" spans="1:11" ht="15" customHeight="1" thickBot="1">
      <c r="A17" s="16"/>
      <c r="B17" s="80"/>
      <c r="C17" s="18"/>
      <c r="D17" s="15"/>
      <c r="E17" s="15"/>
      <c r="F17" s="15"/>
      <c r="G17" s="40" t="s">
        <v>24</v>
      </c>
      <c r="H17" s="41" t="str">
        <f>IF(H15&lt;&gt;"",ABS(G13-H13)/H15,"")</f>
        <v/>
      </c>
      <c r="I17" s="323"/>
      <c r="J17" s="24"/>
      <c r="K17" s="19"/>
    </row>
    <row r="18" spans="1:11" s="10" customFormat="1" ht="18.75" customHeight="1">
      <c r="A18" s="105"/>
      <c r="B18" s="51" t="s">
        <v>32</v>
      </c>
      <c r="C18" s="18"/>
      <c r="D18" s="18"/>
      <c r="E18" s="18"/>
      <c r="F18" s="18"/>
      <c r="G18" s="18"/>
      <c r="H18" s="18"/>
      <c r="I18" s="28"/>
      <c r="J18" s="24"/>
      <c r="K18" s="19"/>
    </row>
    <row r="19" spans="1:11" s="10" customFormat="1" ht="42.75" customHeight="1">
      <c r="A19" s="147"/>
      <c r="B19" s="18"/>
      <c r="C19" s="18"/>
      <c r="D19" s="112"/>
      <c r="E19" s="18"/>
      <c r="F19" s="18"/>
      <c r="G19" s="18"/>
      <c r="H19" s="18"/>
      <c r="I19" s="28"/>
      <c r="J19" s="24"/>
      <c r="K19" s="19"/>
    </row>
    <row r="20" spans="1:11" s="10" customFormat="1" ht="17.25" customHeight="1">
      <c r="A20" s="105"/>
      <c r="B20" s="18"/>
      <c r="C20" s="18" t="s">
        <v>194</v>
      </c>
      <c r="D20" s="22"/>
      <c r="E20" s="176"/>
      <c r="F20" s="18"/>
      <c r="G20" s="23" t="s">
        <v>48</v>
      </c>
      <c r="H20" s="148" t="str">
        <f>+'4.調理能力'!H48</f>
        <v/>
      </c>
      <c r="I20" s="28" t="s">
        <v>67</v>
      </c>
      <c r="J20" s="540" t="s">
        <v>79</v>
      </c>
      <c r="K20" s="541"/>
    </row>
    <row r="21" spans="1:11" s="10" customFormat="1" ht="17.25" customHeight="1">
      <c r="A21" s="105"/>
      <c r="B21" s="18"/>
      <c r="C21" s="22" t="s">
        <v>331</v>
      </c>
      <c r="D21" s="22"/>
      <c r="E21" s="176"/>
      <c r="F21" s="18"/>
      <c r="G21" s="136" t="s">
        <v>269</v>
      </c>
      <c r="H21" s="169" t="str">
        <f>IF(COUNTBLANK('4.調理能力'!F16:H16)=0,('4.調理能力'!F16+'4.調理能力'!G16+'4.調理能力'!H16)/3,"")</f>
        <v/>
      </c>
      <c r="I21" s="28" t="s">
        <v>270</v>
      </c>
      <c r="J21" s="542" t="s">
        <v>80</v>
      </c>
      <c r="K21" s="543"/>
    </row>
    <row r="22" spans="1:11" s="10" customFormat="1" ht="3.75" customHeight="1" thickBot="1">
      <c r="A22" s="105"/>
      <c r="B22" s="18"/>
      <c r="C22" s="22"/>
      <c r="D22" s="22"/>
      <c r="E22" s="176"/>
      <c r="F22" s="18"/>
      <c r="G22" s="23"/>
      <c r="H22" s="152"/>
      <c r="I22" s="28"/>
      <c r="J22" s="24"/>
      <c r="K22" s="19"/>
    </row>
    <row r="23" spans="1:11" s="10" customFormat="1" ht="26.25" customHeight="1" thickBot="1">
      <c r="A23" s="105"/>
      <c r="B23" s="18"/>
      <c r="C23" s="22" t="s">
        <v>305</v>
      </c>
      <c r="D23" s="18"/>
      <c r="E23" s="22"/>
      <c r="F23" s="18"/>
      <c r="G23" s="23" t="s">
        <v>304</v>
      </c>
      <c r="H23" s="177" t="str">
        <f>IF(COUNTBLANK(H20:H21)=0,H20*3600/H21,"")</f>
        <v/>
      </c>
      <c r="I23" s="28" t="s">
        <v>10</v>
      </c>
      <c r="J23" s="540" t="s">
        <v>79</v>
      </c>
      <c r="K23" s="541"/>
    </row>
    <row r="24" spans="1:11">
      <c r="A24" s="16"/>
      <c r="B24" s="80"/>
      <c r="C24" s="80"/>
      <c r="D24" s="80"/>
      <c r="E24" s="80"/>
      <c r="F24" s="80"/>
      <c r="G24" s="80"/>
      <c r="H24" s="80"/>
      <c r="I24" s="80"/>
      <c r="J24" s="80"/>
      <c r="K24" s="158"/>
    </row>
    <row r="25" spans="1:11">
      <c r="A25" s="16"/>
      <c r="B25" s="80"/>
      <c r="C25" s="80" t="s">
        <v>262</v>
      </c>
      <c r="D25" s="80"/>
      <c r="E25" s="80"/>
      <c r="F25" s="80"/>
      <c r="G25" s="80"/>
      <c r="H25" s="80"/>
      <c r="I25" s="80"/>
      <c r="J25" s="80"/>
      <c r="K25" s="158"/>
    </row>
    <row r="26" spans="1:11">
      <c r="A26" s="16"/>
      <c r="B26" s="80"/>
      <c r="C26" s="80"/>
      <c r="D26" s="80"/>
      <c r="E26" s="80"/>
      <c r="F26" s="80"/>
      <c r="G26" s="80"/>
      <c r="H26" s="80"/>
      <c r="I26" s="80"/>
      <c r="J26" s="80"/>
      <c r="K26" s="158"/>
    </row>
    <row r="27" spans="1:11">
      <c r="A27" s="16"/>
      <c r="B27" s="80"/>
      <c r="C27" s="80"/>
      <c r="D27" s="80"/>
      <c r="E27" s="80"/>
      <c r="F27" s="80"/>
      <c r="G27" s="80"/>
      <c r="H27" s="80"/>
      <c r="I27" s="80"/>
      <c r="J27" s="80"/>
      <c r="K27" s="158"/>
    </row>
    <row r="28" spans="1:11">
      <c r="A28" s="16"/>
      <c r="B28" s="80"/>
      <c r="C28" s="80"/>
      <c r="D28" s="80"/>
      <c r="E28" s="80"/>
      <c r="F28" s="80"/>
      <c r="G28" s="80"/>
      <c r="H28" s="80"/>
      <c r="I28" s="80"/>
      <c r="J28" s="80"/>
      <c r="K28" s="158"/>
    </row>
    <row r="29" spans="1:11">
      <c r="A29" s="16"/>
      <c r="B29" s="80"/>
      <c r="C29" s="310" t="s">
        <v>332</v>
      </c>
      <c r="D29" s="80"/>
      <c r="E29" s="317"/>
      <c r="F29" s="18"/>
      <c r="G29" s="23" t="s">
        <v>268</v>
      </c>
      <c r="H29" s="27">
        <v>4.1900000000000004</v>
      </c>
      <c r="I29" s="28" t="s">
        <v>166</v>
      </c>
      <c r="J29" s="80"/>
      <c r="K29" s="158"/>
    </row>
    <row r="30" spans="1:11" ht="15.75" customHeight="1">
      <c r="A30" s="16"/>
      <c r="B30" s="80"/>
      <c r="C30" s="18" t="s">
        <v>333</v>
      </c>
      <c r="D30" s="15"/>
      <c r="E30" s="15"/>
      <c r="F30" s="18"/>
      <c r="G30" s="40" t="s">
        <v>265</v>
      </c>
      <c r="H30" s="579"/>
      <c r="I30" s="134" t="s">
        <v>188</v>
      </c>
      <c r="J30" s="80"/>
      <c r="K30" s="135"/>
    </row>
    <row r="31" spans="1:11" ht="15.75" customHeight="1">
      <c r="A31" s="16"/>
      <c r="B31" s="80"/>
      <c r="C31" s="18" t="s">
        <v>259</v>
      </c>
      <c r="D31" s="80"/>
      <c r="E31" s="80"/>
      <c r="F31" s="80"/>
      <c r="G31" s="40" t="s">
        <v>266</v>
      </c>
      <c r="H31" s="311" t="str">
        <f>IF(+'4.調理能力'!H69="","",'4.調理能力'!H69)</f>
        <v/>
      </c>
      <c r="I31" s="134" t="s">
        <v>185</v>
      </c>
      <c r="J31" s="80"/>
      <c r="K31" s="135"/>
    </row>
    <row r="32" spans="1:11" ht="15.75" customHeight="1">
      <c r="A32" s="16"/>
      <c r="B32" s="80"/>
      <c r="C32" s="18" t="s">
        <v>258</v>
      </c>
      <c r="D32" s="80"/>
      <c r="E32" s="80"/>
      <c r="F32" s="80"/>
      <c r="G32" s="40" t="s">
        <v>267</v>
      </c>
      <c r="H32" s="311" t="str">
        <f>IF(+'4.調理能力'!H68="","",'4.調理能力'!H68)</f>
        <v/>
      </c>
      <c r="I32" s="134" t="s">
        <v>185</v>
      </c>
      <c r="J32" s="80"/>
      <c r="K32" s="135"/>
    </row>
    <row r="33" spans="1:11" ht="14.25" thickBot="1">
      <c r="A33" s="16"/>
      <c r="B33" s="80"/>
      <c r="C33" s="80"/>
      <c r="D33" s="80"/>
      <c r="E33" s="80"/>
      <c r="F33" s="80"/>
      <c r="G33" s="80"/>
      <c r="H33" s="80"/>
      <c r="I33" s="80"/>
      <c r="J33" s="80"/>
      <c r="K33" s="158"/>
    </row>
    <row r="34" spans="1:11" ht="25.5" customHeight="1" thickBot="1">
      <c r="A34" s="16"/>
      <c r="B34" s="80"/>
      <c r="C34" s="22" t="s">
        <v>342</v>
      </c>
      <c r="D34" s="80"/>
      <c r="E34" s="80"/>
      <c r="F34" s="80"/>
      <c r="G34" s="40" t="s">
        <v>320</v>
      </c>
      <c r="H34" s="567" t="str">
        <f>IF(COUNTBLANK(H30:H32)=0,H29*(H31-H32)/60,"")</f>
        <v/>
      </c>
      <c r="I34" s="28" t="s">
        <v>10</v>
      </c>
      <c r="J34" s="80"/>
      <c r="K34" s="158"/>
    </row>
    <row r="35" spans="1:11">
      <c r="A35" s="16"/>
      <c r="B35" s="80"/>
      <c r="C35" s="80"/>
      <c r="D35" s="80"/>
      <c r="E35" s="80"/>
      <c r="F35" s="80"/>
      <c r="G35" s="80"/>
      <c r="H35" s="80"/>
      <c r="I35" s="80"/>
      <c r="J35" s="80"/>
      <c r="K35" s="158"/>
    </row>
    <row r="36" spans="1:11" s="18" customFormat="1" ht="19.5" customHeight="1">
      <c r="A36" s="105"/>
      <c r="B36" s="178" t="s">
        <v>199</v>
      </c>
      <c r="G36" s="40"/>
      <c r="H36" s="179"/>
      <c r="I36" s="39"/>
      <c r="J36" s="180"/>
      <c r="K36" s="19"/>
    </row>
    <row r="37" spans="1:11" ht="14.25" customHeight="1">
      <c r="A37" s="20"/>
      <c r="B37" s="22"/>
      <c r="C37" s="80"/>
      <c r="D37" s="381"/>
      <c r="E37" s="381"/>
      <c r="F37" s="381"/>
      <c r="G37" s="381"/>
      <c r="H37" s="381"/>
      <c r="I37" s="381"/>
      <c r="J37" s="381"/>
      <c r="K37" s="544"/>
    </row>
    <row r="38" spans="1:11" ht="14.25" customHeight="1">
      <c r="A38" s="20"/>
      <c r="B38" s="22"/>
      <c r="C38" s="80"/>
      <c r="D38" s="316"/>
      <c r="E38" s="316"/>
      <c r="F38" s="316"/>
      <c r="G38" s="316"/>
      <c r="H38" s="316"/>
      <c r="I38" s="316"/>
      <c r="J38" s="316"/>
      <c r="K38" s="326"/>
    </row>
    <row r="39" spans="1:11" ht="15" customHeight="1">
      <c r="A39" s="16"/>
      <c r="B39" s="80"/>
      <c r="C39" s="18"/>
      <c r="D39" s="168"/>
      <c r="E39" s="15"/>
      <c r="F39" s="22"/>
      <c r="G39" s="307" t="s">
        <v>283</v>
      </c>
      <c r="H39" s="15" t="s">
        <v>296</v>
      </c>
      <c r="I39" s="18"/>
      <c r="J39" s="18"/>
      <c r="K39" s="19"/>
    </row>
    <row r="40" spans="1:11" s="10" customFormat="1" ht="17.25" customHeight="1">
      <c r="A40" s="105"/>
      <c r="B40" s="18"/>
      <c r="C40" s="18" t="s">
        <v>195</v>
      </c>
      <c r="D40" s="22"/>
      <c r="E40" s="176"/>
      <c r="F40" s="23" t="s">
        <v>69</v>
      </c>
      <c r="G40" s="73"/>
      <c r="H40" s="73"/>
      <c r="I40" s="35" t="s">
        <v>56</v>
      </c>
      <c r="J40" s="540" t="s">
        <v>79</v>
      </c>
      <c r="K40" s="541"/>
    </row>
    <row r="41" spans="1:11" s="10" customFormat="1" ht="17.25" customHeight="1">
      <c r="A41" s="105"/>
      <c r="B41" s="18"/>
      <c r="C41" s="22" t="s">
        <v>151</v>
      </c>
      <c r="D41" s="22"/>
      <c r="E41" s="176"/>
      <c r="F41" s="23" t="s">
        <v>75</v>
      </c>
      <c r="G41" s="71"/>
      <c r="H41" s="71"/>
      <c r="I41" s="35" t="s">
        <v>76</v>
      </c>
      <c r="J41" s="540" t="s">
        <v>78</v>
      </c>
      <c r="K41" s="541"/>
    </row>
    <row r="42" spans="1:11" s="10" customFormat="1" ht="4.5" customHeight="1" thickBot="1">
      <c r="A42" s="105"/>
      <c r="B42" s="18"/>
      <c r="C42" s="22"/>
      <c r="D42" s="22"/>
      <c r="E42" s="176"/>
      <c r="F42" s="23"/>
      <c r="G42" s="152"/>
      <c r="H42" s="152"/>
      <c r="I42" s="35"/>
      <c r="J42" s="24"/>
      <c r="K42" s="19"/>
    </row>
    <row r="43" spans="1:11" s="10" customFormat="1" ht="17.25" customHeight="1" thickBot="1">
      <c r="A43" s="105"/>
      <c r="B43" s="18"/>
      <c r="C43" s="22" t="s">
        <v>306</v>
      </c>
      <c r="D43" s="18"/>
      <c r="E43" s="22"/>
      <c r="F43" s="23" t="s">
        <v>319</v>
      </c>
      <c r="G43" s="181" t="str">
        <f>IF(COUNTBLANK(G40:G41)=0,G40*60/G41,"")</f>
        <v/>
      </c>
      <c r="H43" s="181" t="str">
        <f>IF(COUNTBLANK(H40:H41)=0,H40*60/H41,"")</f>
        <v/>
      </c>
      <c r="I43" s="28" t="s">
        <v>10</v>
      </c>
      <c r="J43" s="540" t="s">
        <v>79</v>
      </c>
      <c r="K43" s="541"/>
    </row>
    <row r="44" spans="1:11" s="10" customFormat="1" ht="4.5" customHeight="1" thickBot="1">
      <c r="A44" s="105"/>
      <c r="B44" s="18"/>
      <c r="C44" s="22"/>
      <c r="D44" s="18"/>
      <c r="E44" s="22"/>
      <c r="F44" s="18"/>
      <c r="G44" s="23"/>
      <c r="H44" s="182"/>
      <c r="I44" s="35"/>
      <c r="J44" s="24"/>
      <c r="K44" s="19"/>
    </row>
    <row r="45" spans="1:11" s="10" customFormat="1" ht="26.25" customHeight="1" thickBot="1">
      <c r="A45" s="105"/>
      <c r="B45" s="18"/>
      <c r="C45" s="22"/>
      <c r="D45" s="18"/>
      <c r="E45" s="22"/>
      <c r="F45" s="18"/>
      <c r="G45" s="23" t="s">
        <v>318</v>
      </c>
      <c r="H45" s="175" t="str">
        <f>IF(COUNTBLANK(G43:H43)=0,(G43+H43)/2,"")</f>
        <v/>
      </c>
      <c r="I45" s="28" t="s">
        <v>10</v>
      </c>
      <c r="J45" s="540" t="s">
        <v>79</v>
      </c>
      <c r="K45" s="541"/>
    </row>
    <row r="46" spans="1:11" s="10" customFormat="1" ht="3.75" customHeight="1" thickBot="1">
      <c r="A46" s="105"/>
      <c r="B46" s="18"/>
      <c r="C46" s="22"/>
      <c r="D46" s="18"/>
      <c r="E46" s="22"/>
      <c r="F46" s="18"/>
      <c r="G46" s="23"/>
      <c r="H46" s="15"/>
      <c r="I46" s="35"/>
      <c r="J46" s="24"/>
      <c r="K46" s="19"/>
    </row>
    <row r="47" spans="1:11" s="10" customFormat="1" ht="15" customHeight="1" thickBot="1">
      <c r="A47" s="105"/>
      <c r="B47" s="18"/>
      <c r="C47" s="22"/>
      <c r="D47" s="18"/>
      <c r="E47" s="22"/>
      <c r="F47" s="18"/>
      <c r="G47" s="40" t="s">
        <v>24</v>
      </c>
      <c r="H47" s="41" t="str">
        <f>IF(H45&lt;&gt;"",ABS(G43-H43)/H45,"")</f>
        <v/>
      </c>
      <c r="I47" s="35"/>
      <c r="J47" s="24"/>
      <c r="K47" s="19"/>
    </row>
    <row r="48" spans="1:11" s="10" customFormat="1" ht="5.45" customHeight="1">
      <c r="A48" s="105"/>
      <c r="B48" s="18"/>
      <c r="C48" s="18"/>
      <c r="D48" s="18"/>
      <c r="E48" s="22"/>
      <c r="F48" s="18"/>
      <c r="G48" s="23"/>
      <c r="H48" s="15"/>
      <c r="I48" s="35"/>
      <c r="J48" s="24"/>
      <c r="K48" s="19"/>
    </row>
    <row r="49" spans="1:11" s="10" customFormat="1" ht="21" customHeight="1">
      <c r="A49" s="105"/>
      <c r="B49" s="18"/>
      <c r="C49" s="18" t="s">
        <v>197</v>
      </c>
      <c r="D49" s="18"/>
      <c r="E49" s="22"/>
      <c r="F49" s="40" t="s">
        <v>128</v>
      </c>
      <c r="G49" s="85"/>
      <c r="H49" s="85"/>
      <c r="I49" s="24" t="s">
        <v>74</v>
      </c>
      <c r="J49" s="542" t="s">
        <v>78</v>
      </c>
      <c r="K49" s="543"/>
    </row>
    <row r="50" spans="1:11" s="10" customFormat="1" ht="21" customHeight="1">
      <c r="A50" s="105"/>
      <c r="B50" s="18"/>
      <c r="C50" s="18"/>
      <c r="D50" s="18"/>
      <c r="E50" s="40" t="s">
        <v>347</v>
      </c>
      <c r="F50" s="40"/>
      <c r="G50" s="568"/>
      <c r="H50" s="568"/>
      <c r="I50" s="24"/>
      <c r="J50" s="324"/>
      <c r="K50" s="325"/>
    </row>
    <row r="51" spans="1:11" s="10" customFormat="1" ht="20.25" customHeight="1">
      <c r="A51" s="105"/>
      <c r="B51" s="18"/>
      <c r="C51" s="18"/>
      <c r="D51" s="18"/>
      <c r="E51" s="40"/>
      <c r="F51" s="40"/>
      <c r="G51" s="568"/>
      <c r="H51" s="568"/>
      <c r="I51" s="24"/>
      <c r="J51" s="324"/>
      <c r="K51" s="325"/>
    </row>
    <row r="52" spans="1:11" s="10" customFormat="1" ht="3.75" customHeight="1" thickBot="1">
      <c r="A52" s="126"/>
      <c r="B52" s="45"/>
      <c r="C52" s="45"/>
      <c r="D52" s="45"/>
      <c r="E52" s="300"/>
      <c r="F52" s="300"/>
      <c r="G52" s="301"/>
      <c r="H52" s="301"/>
      <c r="I52" s="302"/>
      <c r="J52" s="303"/>
      <c r="K52" s="304"/>
    </row>
    <row r="53" spans="1:11" ht="8.25" customHeight="1"/>
    <row r="54" spans="1:11" ht="14.25" thickBot="1">
      <c r="A54" s="317"/>
      <c r="B54" s="317"/>
      <c r="C54" s="317"/>
      <c r="D54" s="317"/>
      <c r="E54" s="317"/>
      <c r="F54" s="317"/>
      <c r="G54" s="317"/>
      <c r="H54" s="317"/>
      <c r="I54" s="317"/>
      <c r="J54" s="317"/>
      <c r="K54" s="317"/>
    </row>
    <row r="55" spans="1:11" s="10" customFormat="1" ht="19.5" customHeight="1" thickBot="1">
      <c r="A55" s="517" t="str">
        <f>+A2</f>
        <v>業務用厨房熱機器等性能測定結果　【電気機器】</v>
      </c>
      <c r="B55" s="518"/>
      <c r="C55" s="518"/>
      <c r="D55" s="518"/>
      <c r="E55" s="518"/>
      <c r="F55" s="518"/>
      <c r="G55" s="518"/>
      <c r="H55" s="518"/>
      <c r="I55" s="518"/>
      <c r="J55" s="518"/>
      <c r="K55" s="519"/>
    </row>
    <row r="56" spans="1:11" s="10" customFormat="1" ht="28.5" customHeight="1" thickTop="1">
      <c r="A56" s="545" t="s">
        <v>345</v>
      </c>
      <c r="B56" s="546"/>
      <c r="C56" s="520" t="str">
        <f>+C3</f>
        <v>麺ゆで器　　　　（　５．消費電力量　）</v>
      </c>
      <c r="D56" s="521"/>
      <c r="E56" s="521"/>
      <c r="F56" s="521"/>
      <c r="G56" s="521"/>
      <c r="H56" s="521"/>
      <c r="I56" s="521"/>
      <c r="J56" s="522" t="str">
        <f>IF(+表紙!$G$12="選択してください","",+表紙!$G$12)</f>
        <v/>
      </c>
      <c r="K56" s="523"/>
    </row>
    <row r="57" spans="1:11" s="10" customFormat="1" ht="20.100000000000001" customHeight="1" thickBot="1">
      <c r="A57" s="547" t="s">
        <v>6</v>
      </c>
      <c r="B57" s="548"/>
      <c r="C57" s="537" t="str">
        <f>IF(表紙!$B$6=0,"",表紙!$B$6)</f>
        <v/>
      </c>
      <c r="D57" s="524"/>
      <c r="E57" s="525"/>
      <c r="F57" s="526"/>
      <c r="G57" s="13" t="s">
        <v>7</v>
      </c>
      <c r="H57" s="527" t="str">
        <f>IF(表紙!$G$5=0,"",表紙!$G$5)</f>
        <v/>
      </c>
      <c r="I57" s="528"/>
      <c r="J57" s="528"/>
      <c r="K57" s="529"/>
    </row>
    <row r="58" spans="1:11" s="10" customFormat="1" ht="15" customHeight="1">
      <c r="A58" s="553" t="s">
        <v>19</v>
      </c>
      <c r="B58" s="554"/>
      <c r="C58" s="549" t="s">
        <v>41</v>
      </c>
      <c r="D58" s="550"/>
      <c r="E58" s="563"/>
      <c r="F58" s="459" t="s">
        <v>34</v>
      </c>
      <c r="G58" s="76"/>
      <c r="H58" s="531" t="s">
        <v>25</v>
      </c>
      <c r="I58" s="76"/>
      <c r="J58" s="533" t="s">
        <v>180</v>
      </c>
      <c r="K58" s="78"/>
    </row>
    <row r="59" spans="1:11" s="10" customFormat="1" ht="15" customHeight="1" thickBot="1">
      <c r="A59" s="555" t="s">
        <v>20</v>
      </c>
      <c r="B59" s="552"/>
      <c r="C59" s="551"/>
      <c r="D59" s="552"/>
      <c r="E59" s="564"/>
      <c r="F59" s="370"/>
      <c r="G59" s="77"/>
      <c r="H59" s="532"/>
      <c r="I59" s="77"/>
      <c r="J59" s="370"/>
      <c r="K59" s="79"/>
    </row>
    <row r="60" spans="1:11" s="10" customFormat="1" ht="15.75" customHeight="1">
      <c r="A60" s="105"/>
      <c r="B60" s="51"/>
      <c r="C60" s="18"/>
      <c r="D60" s="18"/>
      <c r="E60" s="18"/>
      <c r="F60" s="18"/>
      <c r="G60" s="18"/>
      <c r="H60" s="18"/>
      <c r="I60" s="18"/>
      <c r="J60" s="18"/>
      <c r="K60" s="19"/>
    </row>
    <row r="61" spans="1:11" s="10" customFormat="1" ht="18.75" customHeight="1">
      <c r="A61" s="105"/>
      <c r="B61" s="51" t="s">
        <v>33</v>
      </c>
      <c r="C61" s="18"/>
      <c r="D61" s="18"/>
      <c r="E61" s="18"/>
      <c r="F61" s="18"/>
      <c r="G61" s="18"/>
      <c r="H61" s="18"/>
      <c r="I61" s="24"/>
      <c r="J61" s="24"/>
      <c r="K61" s="19"/>
    </row>
    <row r="62" spans="1:11" s="10" customFormat="1" ht="15" customHeight="1">
      <c r="A62" s="105"/>
      <c r="B62" s="18"/>
      <c r="C62" s="18"/>
      <c r="D62" s="39" t="s">
        <v>172</v>
      </c>
      <c r="E62" s="18"/>
      <c r="F62" s="18"/>
      <c r="G62" s="15"/>
      <c r="H62" s="15"/>
      <c r="I62" s="65"/>
      <c r="J62" s="65"/>
      <c r="K62" s="19"/>
    </row>
    <row r="63" spans="1:11" s="10" customFormat="1" ht="15" customHeight="1">
      <c r="A63" s="105"/>
      <c r="B63" s="18"/>
      <c r="C63" s="18"/>
      <c r="D63" s="39"/>
      <c r="E63" s="18"/>
      <c r="F63" s="18"/>
      <c r="G63" s="15"/>
      <c r="H63" s="15"/>
      <c r="I63" s="65"/>
      <c r="J63" s="65"/>
      <c r="K63" s="19"/>
    </row>
    <row r="64" spans="1:11" s="10" customFormat="1" ht="15" customHeight="1">
      <c r="A64" s="105"/>
      <c r="B64" s="18"/>
      <c r="C64" s="18"/>
      <c r="D64" s="39"/>
      <c r="E64" s="18"/>
      <c r="F64" s="18"/>
      <c r="G64" s="15"/>
      <c r="H64" s="15"/>
      <c r="I64" s="65"/>
      <c r="J64" s="65"/>
      <c r="K64" s="19"/>
    </row>
    <row r="65" spans="1:11" s="10" customFormat="1" ht="15" customHeight="1">
      <c r="A65" s="105"/>
      <c r="B65" s="18"/>
      <c r="C65" s="18"/>
      <c r="D65" s="39"/>
      <c r="E65" s="18"/>
      <c r="F65" s="18"/>
      <c r="G65" s="15"/>
      <c r="H65" s="15"/>
      <c r="I65" s="65"/>
      <c r="J65" s="65"/>
      <c r="K65" s="19"/>
    </row>
    <row r="66" spans="1:11" s="10" customFormat="1" ht="15" customHeight="1">
      <c r="A66" s="105"/>
      <c r="B66" s="18"/>
      <c r="C66" s="18"/>
      <c r="D66" s="39"/>
      <c r="E66" s="18"/>
      <c r="F66" s="18"/>
      <c r="G66" s="15"/>
      <c r="H66" s="15"/>
      <c r="I66" s="65"/>
      <c r="J66" s="65"/>
      <c r="K66" s="19"/>
    </row>
    <row r="67" spans="1:11" s="10" customFormat="1" ht="15" customHeight="1">
      <c r="A67" s="105"/>
      <c r="B67" s="18"/>
      <c r="C67" s="18"/>
      <c r="D67" s="39"/>
      <c r="E67" s="18"/>
      <c r="F67" s="18"/>
      <c r="G67" s="15"/>
      <c r="H67" s="15"/>
      <c r="I67" s="65"/>
      <c r="J67" s="65"/>
      <c r="K67" s="19"/>
    </row>
    <row r="68" spans="1:11" s="10" customFormat="1" ht="17.25" customHeight="1">
      <c r="A68" s="105"/>
      <c r="B68" s="18"/>
      <c r="C68" s="53" t="s">
        <v>177</v>
      </c>
      <c r="D68" s="22"/>
      <c r="E68" s="18"/>
      <c r="F68" s="18"/>
      <c r="G68" s="25" t="s">
        <v>86</v>
      </c>
      <c r="H68" s="184" t="str">
        <f>+'4.調理能力'!F64</f>
        <v/>
      </c>
      <c r="I68" s="119" t="s">
        <v>66</v>
      </c>
      <c r="J68" s="145" t="s">
        <v>80</v>
      </c>
      <c r="K68" s="33"/>
    </row>
    <row r="69" spans="1:11" s="10" customFormat="1" ht="17.25" customHeight="1">
      <c r="A69" s="105"/>
      <c r="B69" s="18"/>
      <c r="C69" s="53" t="s">
        <v>309</v>
      </c>
      <c r="D69" s="18"/>
      <c r="E69" s="18"/>
      <c r="F69" s="18"/>
      <c r="G69" s="25" t="s">
        <v>49</v>
      </c>
      <c r="H69" s="186">
        <v>5</v>
      </c>
      <c r="I69" s="57" t="s">
        <v>40</v>
      </c>
      <c r="J69" s="24"/>
      <c r="K69" s="19"/>
    </row>
    <row r="70" spans="1:11" s="10" customFormat="1" ht="17.25" customHeight="1" thickBot="1">
      <c r="A70" s="105"/>
      <c r="B70" s="18"/>
      <c r="C70" s="53" t="s">
        <v>310</v>
      </c>
      <c r="D70" s="18"/>
      <c r="E70" s="18"/>
      <c r="F70" s="18"/>
      <c r="G70" s="25" t="s">
        <v>70</v>
      </c>
      <c r="H70" s="186">
        <v>5</v>
      </c>
      <c r="I70" s="57" t="s">
        <v>40</v>
      </c>
      <c r="J70" s="24"/>
      <c r="K70" s="19"/>
    </row>
    <row r="71" spans="1:11" s="10" customFormat="1" ht="17.25" customHeight="1" thickBot="1">
      <c r="A71" s="105"/>
      <c r="B71" s="18"/>
      <c r="C71" s="53" t="s">
        <v>311</v>
      </c>
      <c r="D71" s="18"/>
      <c r="E71" s="18"/>
      <c r="F71" s="18"/>
      <c r="G71" s="25" t="s">
        <v>71</v>
      </c>
      <c r="H71" s="277">
        <f>+H69+H70</f>
        <v>10</v>
      </c>
      <c r="I71" s="57" t="s">
        <v>40</v>
      </c>
      <c r="J71" s="24"/>
      <c r="K71" s="19"/>
    </row>
    <row r="72" spans="1:11" s="10" customFormat="1" ht="17.25" customHeight="1">
      <c r="A72" s="105"/>
      <c r="B72" s="18"/>
      <c r="C72" s="53" t="s">
        <v>312</v>
      </c>
      <c r="D72" s="18"/>
      <c r="E72" s="18"/>
      <c r="F72" s="18"/>
      <c r="G72" s="149" t="s">
        <v>117</v>
      </c>
      <c r="H72" s="187">
        <v>0.4</v>
      </c>
      <c r="I72" s="24"/>
      <c r="J72" s="24"/>
      <c r="K72" s="19"/>
    </row>
    <row r="73" spans="1:11" s="10" customFormat="1" ht="17.25" customHeight="1">
      <c r="A73" s="105"/>
      <c r="B73" s="18"/>
      <c r="C73" s="53" t="s">
        <v>313</v>
      </c>
      <c r="D73" s="22"/>
      <c r="E73" s="18"/>
      <c r="F73" s="18"/>
      <c r="G73" s="25" t="s">
        <v>118</v>
      </c>
      <c r="H73" s="188">
        <v>400</v>
      </c>
      <c r="I73" s="119" t="s">
        <v>73</v>
      </c>
      <c r="J73" s="35"/>
      <c r="K73" s="33"/>
    </row>
    <row r="74" spans="1:11" s="10" customFormat="1" ht="17.25" customHeight="1">
      <c r="A74" s="105"/>
      <c r="B74" s="18"/>
      <c r="C74" s="18" t="s">
        <v>307</v>
      </c>
      <c r="D74" s="18"/>
      <c r="E74" s="27"/>
      <c r="F74" s="18"/>
      <c r="G74" s="124" t="s">
        <v>317</v>
      </c>
      <c r="H74" s="189">
        <v>1</v>
      </c>
      <c r="I74" s="24" t="s">
        <v>68</v>
      </c>
      <c r="J74" s="24"/>
      <c r="K74" s="33"/>
    </row>
    <row r="75" spans="1:11" s="10" customFormat="1" ht="16.5" customHeight="1" thickBot="1">
      <c r="A75" s="105"/>
      <c r="B75" s="18"/>
      <c r="C75" s="22" t="s">
        <v>308</v>
      </c>
      <c r="D75" s="22"/>
      <c r="E75" s="18"/>
      <c r="F75" s="18"/>
      <c r="G75" s="18"/>
      <c r="H75" s="45"/>
      <c r="I75" s="18"/>
      <c r="J75" s="18"/>
      <c r="K75" s="33"/>
    </row>
    <row r="76" spans="1:11" s="10" customFormat="1" ht="26.25" customHeight="1" thickBot="1">
      <c r="A76" s="105"/>
      <c r="B76" s="18"/>
      <c r="C76" s="22"/>
      <c r="D76" s="22"/>
      <c r="E76" s="18"/>
      <c r="F76" s="18"/>
      <c r="G76" s="23" t="s">
        <v>316</v>
      </c>
      <c r="H76" s="64" t="str">
        <f>IF(COUNT(H15,H23,H45,H69,H70)=5,H74*H15+H23*H69+H45*H70,"")</f>
        <v/>
      </c>
      <c r="I76" s="115" t="s">
        <v>72</v>
      </c>
      <c r="J76" s="540" t="s">
        <v>77</v>
      </c>
      <c r="K76" s="541"/>
    </row>
    <row r="77" spans="1:11" s="10" customFormat="1" ht="18" customHeight="1" thickBot="1">
      <c r="A77" s="105"/>
      <c r="B77" s="18"/>
      <c r="C77" s="22" t="s">
        <v>314</v>
      </c>
      <c r="D77" s="22"/>
      <c r="E77" s="18"/>
      <c r="F77" s="18"/>
      <c r="G77" s="23"/>
      <c r="H77" s="185"/>
      <c r="I77" s="119"/>
      <c r="J77" s="24"/>
      <c r="K77" s="33"/>
    </row>
    <row r="78" spans="1:11" s="10" customFormat="1" ht="26.25" customHeight="1" thickBot="1">
      <c r="A78" s="105"/>
      <c r="B78" s="18"/>
      <c r="C78" s="18"/>
      <c r="D78" s="22"/>
      <c r="E78" s="18"/>
      <c r="F78" s="18"/>
      <c r="G78" s="23" t="s">
        <v>315</v>
      </c>
      <c r="H78" s="64" t="str">
        <f>IF(COUNT(H15,H23,H45,H68,H71,H72,H73)=7,H74*H15+H23*H73/H68/H72+H45*(H71-H73/H68/H72),"")</f>
        <v/>
      </c>
      <c r="I78" s="115" t="s">
        <v>72</v>
      </c>
      <c r="J78" s="540" t="s">
        <v>77</v>
      </c>
      <c r="K78" s="541"/>
    </row>
    <row r="79" spans="1:11" s="18" customFormat="1" ht="15.75" customHeight="1">
      <c r="A79" s="105"/>
      <c r="B79" s="178"/>
      <c r="E79" s="217"/>
      <c r="F79" s="217"/>
      <c r="G79" s="232"/>
      <c r="H79" s="288"/>
      <c r="I79" s="231"/>
      <c r="J79" s="180"/>
      <c r="K79" s="19"/>
    </row>
    <row r="80" spans="1:11" ht="15.75" customHeight="1">
      <c r="A80" s="20"/>
      <c r="B80" s="22"/>
      <c r="C80" s="80"/>
      <c r="D80" s="282"/>
      <c r="E80" s="293"/>
      <c r="F80" s="293"/>
      <c r="G80" s="293"/>
      <c r="H80" s="293"/>
      <c r="I80" s="293"/>
      <c r="J80" s="282"/>
      <c r="K80" s="287"/>
    </row>
    <row r="81" spans="1:11" ht="15.75" customHeight="1">
      <c r="A81" s="16"/>
      <c r="B81" s="80"/>
      <c r="C81" s="18"/>
      <c r="D81" s="168"/>
      <c r="E81" s="274"/>
      <c r="F81" s="176"/>
      <c r="G81" s="274"/>
      <c r="H81" s="274"/>
      <c r="I81" s="217"/>
      <c r="J81" s="18"/>
      <c r="K81" s="19"/>
    </row>
    <row r="82" spans="1:11" s="10" customFormat="1" ht="15.75" customHeight="1">
      <c r="A82" s="105"/>
      <c r="B82" s="18"/>
      <c r="C82" s="22"/>
      <c r="D82" s="18"/>
      <c r="E82" s="176"/>
      <c r="F82" s="217"/>
      <c r="G82" s="291"/>
      <c r="H82" s="292"/>
      <c r="I82" s="294"/>
      <c r="J82" s="24"/>
      <c r="K82" s="19"/>
    </row>
    <row r="83" spans="1:11" s="10" customFormat="1" ht="15.75" customHeight="1">
      <c r="A83" s="105"/>
      <c r="B83" s="18"/>
      <c r="C83" s="22"/>
      <c r="D83" s="18"/>
      <c r="E83" s="176"/>
      <c r="F83" s="217"/>
      <c r="G83" s="291"/>
      <c r="H83" s="274"/>
      <c r="I83" s="294"/>
      <c r="J83" s="24"/>
      <c r="K83" s="19"/>
    </row>
    <row r="84" spans="1:11" s="10" customFormat="1" ht="15.75" customHeight="1">
      <c r="A84" s="105"/>
      <c r="B84" s="18"/>
      <c r="C84" s="22"/>
      <c r="D84" s="18"/>
      <c r="E84" s="176"/>
      <c r="F84" s="217"/>
      <c r="G84" s="232"/>
      <c r="H84" s="290"/>
      <c r="I84" s="294"/>
      <c r="J84" s="24"/>
      <c r="K84" s="19"/>
    </row>
    <row r="85" spans="1:11" s="10" customFormat="1" ht="15.75" customHeight="1">
      <c r="A85" s="105"/>
      <c r="B85" s="18"/>
      <c r="C85" s="18"/>
      <c r="D85" s="18"/>
      <c r="E85" s="176"/>
      <c r="F85" s="217"/>
      <c r="G85" s="291"/>
      <c r="H85" s="274"/>
      <c r="I85" s="294"/>
      <c r="J85" s="24"/>
      <c r="K85" s="19"/>
    </row>
    <row r="86" spans="1:11" s="10" customFormat="1" ht="15.75" customHeight="1">
      <c r="A86" s="105"/>
      <c r="B86" s="18"/>
      <c r="C86" s="18"/>
      <c r="D86" s="18"/>
      <c r="E86" s="176"/>
      <c r="F86" s="232"/>
      <c r="G86" s="568"/>
      <c r="H86" s="568"/>
      <c r="I86" s="57"/>
      <c r="J86" s="134"/>
      <c r="K86" s="157"/>
    </row>
    <row r="87" spans="1:11" s="10" customFormat="1" ht="15.75" customHeight="1">
      <c r="A87" s="105"/>
      <c r="B87" s="18"/>
      <c r="C87" s="18"/>
      <c r="D87" s="18"/>
      <c r="E87" s="232"/>
      <c r="F87" s="232"/>
      <c r="G87" s="183"/>
      <c r="H87" s="183"/>
      <c r="I87" s="57"/>
      <c r="J87" s="324"/>
      <c r="K87" s="325"/>
    </row>
    <row r="88" spans="1:11" s="10" customFormat="1" ht="15.75" customHeight="1">
      <c r="A88" s="105"/>
      <c r="B88" s="51"/>
      <c r="C88" s="18"/>
      <c r="D88" s="18"/>
      <c r="E88" s="217"/>
      <c r="F88" s="217"/>
      <c r="G88" s="217"/>
      <c r="H88" s="217"/>
      <c r="I88" s="57"/>
      <c r="J88" s="24"/>
      <c r="K88" s="19"/>
    </row>
    <row r="89" spans="1:11" s="10" customFormat="1" ht="15.75" customHeight="1">
      <c r="A89" s="105"/>
      <c r="B89" s="18"/>
      <c r="C89" s="18"/>
      <c r="D89" s="39"/>
      <c r="E89" s="217"/>
      <c r="F89" s="217"/>
      <c r="G89" s="274"/>
      <c r="H89" s="274"/>
      <c r="I89" s="295"/>
      <c r="J89" s="65"/>
      <c r="K89" s="19"/>
    </row>
    <row r="90" spans="1:11" s="10" customFormat="1" ht="15.75" customHeight="1">
      <c r="A90" s="105"/>
      <c r="B90" s="18"/>
      <c r="C90" s="53"/>
      <c r="D90" s="22"/>
      <c r="E90" s="217"/>
      <c r="F90" s="217"/>
      <c r="G90" s="296"/>
      <c r="H90" s="297"/>
      <c r="I90" s="298"/>
      <c r="J90" s="145"/>
      <c r="K90" s="33"/>
    </row>
    <row r="91" spans="1:11" s="10" customFormat="1" ht="15.75" customHeight="1">
      <c r="A91" s="105"/>
      <c r="B91" s="18"/>
      <c r="C91" s="53"/>
      <c r="D91" s="18"/>
      <c r="E91" s="18"/>
      <c r="F91" s="18"/>
      <c r="G91" s="25"/>
      <c r="H91" s="566"/>
      <c r="I91" s="57"/>
      <c r="J91" s="24"/>
      <c r="K91" s="19"/>
    </row>
    <row r="92" spans="1:11" s="10" customFormat="1" ht="15.75" customHeight="1">
      <c r="A92" s="105"/>
      <c r="B92" s="18"/>
      <c r="C92" s="53"/>
      <c r="D92" s="18"/>
      <c r="E92" s="18"/>
      <c r="F92" s="18"/>
      <c r="G92" s="25"/>
      <c r="H92" s="566"/>
      <c r="I92" s="57"/>
      <c r="J92" s="24"/>
      <c r="K92" s="19"/>
    </row>
    <row r="93" spans="1:11" s="10" customFormat="1" ht="15.75" customHeight="1">
      <c r="A93" s="105"/>
      <c r="B93" s="18"/>
      <c r="C93" s="53"/>
      <c r="D93" s="18"/>
      <c r="E93" s="18"/>
      <c r="F93" s="18"/>
      <c r="G93" s="25"/>
      <c r="H93" s="289"/>
      <c r="I93" s="57"/>
      <c r="J93" s="24"/>
      <c r="K93" s="19"/>
    </row>
    <row r="94" spans="1:11" s="10" customFormat="1" ht="15.75" customHeight="1">
      <c r="A94" s="105"/>
      <c r="B94" s="18"/>
      <c r="C94" s="53"/>
      <c r="D94" s="22"/>
      <c r="E94" s="18"/>
      <c r="F94" s="18"/>
      <c r="G94" s="25"/>
      <c r="H94" s="569"/>
      <c r="I94" s="119"/>
      <c r="J94" s="35"/>
      <c r="K94" s="33"/>
    </row>
    <row r="95" spans="1:11" s="10" customFormat="1" ht="15.75" customHeight="1">
      <c r="A95" s="105"/>
      <c r="B95" s="18"/>
      <c r="C95" s="18"/>
      <c r="D95" s="18"/>
      <c r="E95" s="27"/>
      <c r="F95" s="18"/>
      <c r="G95" s="124"/>
      <c r="H95" s="154"/>
      <c r="I95" s="24"/>
      <c r="J95" s="24"/>
      <c r="K95" s="33"/>
    </row>
    <row r="96" spans="1:11" s="10" customFormat="1" ht="15.75" customHeight="1">
      <c r="A96" s="105"/>
      <c r="B96" s="18"/>
      <c r="C96" s="22"/>
      <c r="D96" s="22"/>
      <c r="E96" s="18"/>
      <c r="F96" s="18"/>
      <c r="G96" s="18"/>
      <c r="H96" s="18"/>
      <c r="I96" s="18"/>
      <c r="J96" s="18"/>
      <c r="K96" s="33"/>
    </row>
    <row r="97" spans="1:11" s="10" customFormat="1" ht="15.75" customHeight="1">
      <c r="A97" s="105"/>
      <c r="B97" s="18"/>
      <c r="C97" s="22"/>
      <c r="D97" s="22"/>
      <c r="E97" s="18"/>
      <c r="F97" s="18"/>
      <c r="G97" s="23"/>
      <c r="H97" s="299"/>
      <c r="I97" s="119"/>
      <c r="J97" s="28"/>
      <c r="K97" s="146"/>
    </row>
    <row r="98" spans="1:11" s="10" customFormat="1" ht="15.75" customHeight="1">
      <c r="A98" s="105"/>
      <c r="B98" s="18"/>
      <c r="C98" s="22"/>
      <c r="D98" s="22"/>
      <c r="E98" s="18"/>
      <c r="F98" s="18"/>
      <c r="G98" s="23"/>
      <c r="H98" s="299"/>
      <c r="I98" s="119"/>
      <c r="J98" s="24"/>
      <c r="K98" s="33"/>
    </row>
    <row r="99" spans="1:11" s="10" customFormat="1" ht="21.75" customHeight="1" thickBot="1">
      <c r="A99" s="126"/>
      <c r="B99" s="45"/>
      <c r="C99" s="45"/>
      <c r="D99" s="45"/>
      <c r="E99" s="45"/>
      <c r="F99" s="45"/>
      <c r="G99" s="45"/>
      <c r="H99" s="45"/>
      <c r="I99" s="45"/>
      <c r="J99" s="45"/>
      <c r="K99" s="47"/>
    </row>
    <row r="100" spans="1:11" ht="7.5" customHeight="1"/>
    <row r="101" spans="1:11" ht="15.75" customHeight="1"/>
    <row r="102" spans="1:11" ht="15.75" customHeight="1"/>
    <row r="103" spans="1:11" ht="15.75" customHeight="1"/>
  </sheetData>
  <sheetProtection password="89E8" sheet="1" objects="1" scenarios="1" selectLockedCells="1"/>
  <mergeCells count="41">
    <mergeCell ref="J56:K56"/>
    <mergeCell ref="A57:B57"/>
    <mergeCell ref="C57:F57"/>
    <mergeCell ref="H57:K57"/>
    <mergeCell ref="A58:B58"/>
    <mergeCell ref="C58:D59"/>
    <mergeCell ref="F58:F59"/>
    <mergeCell ref="H58:H59"/>
    <mergeCell ref="J58:J59"/>
    <mergeCell ref="A59:B59"/>
    <mergeCell ref="C5:D6"/>
    <mergeCell ref="A5:B5"/>
    <mergeCell ref="A6:B6"/>
    <mergeCell ref="J10:K10"/>
    <mergeCell ref="J13:K13"/>
    <mergeCell ref="F5:F6"/>
    <mergeCell ref="J5:J6"/>
    <mergeCell ref="H5:H6"/>
    <mergeCell ref="A2:K2"/>
    <mergeCell ref="J3:K3"/>
    <mergeCell ref="C3:I3"/>
    <mergeCell ref="C4:F4"/>
    <mergeCell ref="H4:K4"/>
    <mergeCell ref="A3:B3"/>
    <mergeCell ref="A4:B4"/>
    <mergeCell ref="J78:K78"/>
    <mergeCell ref="J76:K76"/>
    <mergeCell ref="J11:K11"/>
    <mergeCell ref="J21:K21"/>
    <mergeCell ref="J41:K41"/>
    <mergeCell ref="J15:K15"/>
    <mergeCell ref="J20:K20"/>
    <mergeCell ref="J23:K23"/>
    <mergeCell ref="J40:K40"/>
    <mergeCell ref="J43:K43"/>
    <mergeCell ref="J49:K49"/>
    <mergeCell ref="J45:K45"/>
    <mergeCell ref="D37:K37"/>
    <mergeCell ref="A55:K55"/>
    <mergeCell ref="A56:B56"/>
    <mergeCell ref="C56:I56"/>
  </mergeCells>
  <phoneticPr fontId="3"/>
  <conditionalFormatting sqref="H47">
    <cfRule type="cellIs" dxfId="20" priority="20" stopIfTrue="1" operator="greaterThan">
      <formula>0.1</formula>
    </cfRule>
  </conditionalFormatting>
  <conditionalFormatting sqref="H69">
    <cfRule type="expression" dxfId="19" priority="13" stopIfTrue="1">
      <formula>$H$69&lt;&gt;5</formula>
    </cfRule>
  </conditionalFormatting>
  <conditionalFormatting sqref="H70">
    <cfRule type="expression" dxfId="18" priority="12" stopIfTrue="1">
      <formula>$H$70&lt;&gt;5</formula>
    </cfRule>
  </conditionalFormatting>
  <conditionalFormatting sqref="H71">
    <cfRule type="expression" dxfId="17" priority="11" stopIfTrue="1">
      <formula>$H$71&lt;&gt;10</formula>
    </cfRule>
  </conditionalFormatting>
  <conditionalFormatting sqref="H72">
    <cfRule type="expression" dxfId="16" priority="10" stopIfTrue="1">
      <formula>$H$72&lt;&gt;0.4</formula>
    </cfRule>
  </conditionalFormatting>
  <conditionalFormatting sqref="H73">
    <cfRule type="expression" dxfId="15" priority="9" stopIfTrue="1">
      <formula>$H$73&lt;&gt;400</formula>
    </cfRule>
  </conditionalFormatting>
  <conditionalFormatting sqref="H74">
    <cfRule type="expression" dxfId="14" priority="8" stopIfTrue="1">
      <formula>$H$74&lt;&gt;1</formula>
    </cfRule>
  </conditionalFormatting>
  <conditionalFormatting sqref="H84">
    <cfRule type="cellIs" dxfId="13" priority="7" stopIfTrue="1" operator="greaterThan">
      <formula>0.1</formula>
    </cfRule>
  </conditionalFormatting>
  <pageMargins left="0.78740157480314965" right="0.51181102362204722" top="0.78740157480314965" bottom="0.39370078740157483" header="0.19685039370078741" footer="0.19685039370078741"/>
  <pageSetup paperSize="9" orientation="portrait" r:id="rId1"/>
  <rowBreaks count="2" manualBreakCount="2">
    <brk id="53" max="16383" man="1"/>
    <brk id="10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view="pageBreakPreview" zoomScaleNormal="100" zoomScaleSheetLayoutView="100" workbookViewId="0">
      <selection activeCell="G30" sqref="G30"/>
    </sheetView>
  </sheetViews>
  <sheetFormatPr defaultRowHeight="13.5"/>
  <cols>
    <col min="1" max="1" width="4.625" style="9" customWidth="1"/>
    <col min="2" max="2" width="4" style="9" customWidth="1"/>
    <col min="3" max="4" width="9" style="9"/>
    <col min="5" max="5" width="30.5" style="9" customWidth="1"/>
    <col min="6" max="6" width="6.5" style="9" customWidth="1"/>
    <col min="7" max="7" width="6.625" style="9" customWidth="1"/>
    <col min="8" max="8" width="6.5" style="9" customWidth="1"/>
    <col min="9" max="9" width="3.875" style="9" customWidth="1"/>
    <col min="10" max="10" width="3.75" style="9" customWidth="1"/>
    <col min="11" max="11" width="4.5" style="9" customWidth="1"/>
    <col min="12" max="12" width="3.5" style="9" customWidth="1"/>
    <col min="13" max="13" width="4.25" style="9" customWidth="1"/>
    <col min="14" max="16384" width="9" style="9"/>
  </cols>
  <sheetData>
    <row r="1" spans="1:11" ht="15" customHeight="1" thickBot="1"/>
    <row r="2" spans="1:11" s="10" customFormat="1" ht="19.5" customHeight="1" thickBot="1">
      <c r="A2" s="517" t="str">
        <f>+表紙!A2</f>
        <v>業務用厨房熱機器等性能測定結果　【電気機器】</v>
      </c>
      <c r="B2" s="518"/>
      <c r="C2" s="518"/>
      <c r="D2" s="518"/>
      <c r="E2" s="518"/>
      <c r="F2" s="518"/>
      <c r="G2" s="518"/>
      <c r="H2" s="518"/>
      <c r="I2" s="518"/>
      <c r="J2" s="518"/>
      <c r="K2" s="519"/>
    </row>
    <row r="3" spans="1:11" ht="28.5" customHeight="1" thickTop="1">
      <c r="A3" s="545" t="s">
        <v>22</v>
      </c>
      <c r="B3" s="546"/>
      <c r="C3" s="520" t="s">
        <v>220</v>
      </c>
      <c r="D3" s="521"/>
      <c r="E3" s="521"/>
      <c r="F3" s="521"/>
      <c r="G3" s="521"/>
      <c r="H3" s="521"/>
      <c r="I3" s="520" t="str">
        <f>IF(+表紙!$G$12="選択してください","",+表紙!$G$12)</f>
        <v/>
      </c>
      <c r="J3" s="521"/>
      <c r="K3" s="556"/>
    </row>
    <row r="4" spans="1:11" s="10" customFormat="1" ht="20.100000000000001" customHeight="1" thickBot="1">
      <c r="A4" s="547" t="s">
        <v>6</v>
      </c>
      <c r="B4" s="558"/>
      <c r="C4" s="524" t="str">
        <f>IF(表紙!$B$6=0,"",表紙!$B$6)</f>
        <v/>
      </c>
      <c r="D4" s="524"/>
      <c r="E4" s="525"/>
      <c r="F4" s="526"/>
      <c r="G4" s="13" t="s">
        <v>7</v>
      </c>
      <c r="H4" s="527" t="str">
        <f>IF(表紙!$G$5=0,"",表紙!$G$5)</f>
        <v/>
      </c>
      <c r="I4" s="528"/>
      <c r="J4" s="528"/>
      <c r="K4" s="529"/>
    </row>
    <row r="5" spans="1:11" s="10" customFormat="1" ht="15" customHeight="1">
      <c r="A5" s="127"/>
      <c r="B5" s="15"/>
      <c r="C5" s="190"/>
      <c r="D5" s="190"/>
      <c r="E5" s="191"/>
      <c r="F5" s="191"/>
      <c r="G5" s="192"/>
      <c r="H5" s="191"/>
      <c r="I5" s="191"/>
      <c r="J5" s="191"/>
      <c r="K5" s="193"/>
    </row>
    <row r="6" spans="1:11" ht="22.5" customHeight="1">
      <c r="A6" s="105"/>
      <c r="B6" s="51" t="s">
        <v>154</v>
      </c>
      <c r="C6" s="80"/>
      <c r="D6" s="18"/>
      <c r="E6" s="194"/>
      <c r="F6" s="18"/>
      <c r="G6" s="18"/>
      <c r="H6" s="18"/>
      <c r="I6" s="18"/>
      <c r="J6" s="18"/>
      <c r="K6" s="19"/>
    </row>
    <row r="7" spans="1:11" ht="17.25" customHeight="1">
      <c r="A7" s="105"/>
      <c r="B7" s="18"/>
      <c r="C7" s="309" t="s">
        <v>334</v>
      </c>
      <c r="D7" s="80"/>
      <c r="E7" s="18"/>
      <c r="F7" s="18"/>
      <c r="G7" s="18"/>
      <c r="H7" s="18"/>
      <c r="I7" s="18"/>
      <c r="J7" s="18"/>
      <c r="K7" s="19"/>
    </row>
    <row r="8" spans="1:11" ht="23.25" customHeight="1">
      <c r="A8" s="105"/>
      <c r="B8" s="18"/>
      <c r="C8" s="18"/>
      <c r="D8" s="18"/>
      <c r="E8" s="18"/>
      <c r="F8" s="18"/>
      <c r="G8" s="18"/>
      <c r="H8" s="18"/>
      <c r="I8" s="18"/>
      <c r="J8" s="18"/>
      <c r="K8" s="19"/>
    </row>
    <row r="9" spans="1:11" ht="17.25" customHeight="1">
      <c r="A9" s="105"/>
      <c r="B9" s="18"/>
      <c r="C9" s="18" t="s">
        <v>335</v>
      </c>
      <c r="E9" s="18"/>
      <c r="F9" s="23" t="s">
        <v>337</v>
      </c>
      <c r="G9" s="196" t="str">
        <f>IF(+表紙!J11&lt;&gt;"",+表紙!J11,"")</f>
        <v/>
      </c>
      <c r="H9" s="18" t="s">
        <v>74</v>
      </c>
      <c r="I9" s="18"/>
      <c r="J9" s="18"/>
      <c r="K9" s="19"/>
    </row>
    <row r="10" spans="1:11" ht="6.75" customHeight="1" thickBot="1">
      <c r="A10" s="16"/>
      <c r="B10" s="80"/>
      <c r="C10" s="80"/>
      <c r="E10" s="80"/>
      <c r="F10" s="80"/>
      <c r="G10" s="80"/>
      <c r="H10" s="80"/>
      <c r="I10" s="80"/>
      <c r="J10" s="80"/>
      <c r="K10" s="158"/>
    </row>
    <row r="11" spans="1:11" ht="30" customHeight="1" thickBot="1">
      <c r="A11" s="105"/>
      <c r="B11" s="18"/>
      <c r="C11" s="18" t="s">
        <v>181</v>
      </c>
      <c r="E11" s="80"/>
      <c r="F11" s="23" t="s">
        <v>336</v>
      </c>
      <c r="G11" s="197" t="str">
        <f>IF(G9&lt;&gt;"",ROUND(G9,1),"")</f>
        <v/>
      </c>
      <c r="H11" s="24" t="s">
        <v>182</v>
      </c>
      <c r="I11" s="540" t="s">
        <v>77</v>
      </c>
      <c r="J11" s="540"/>
      <c r="K11" s="541"/>
    </row>
    <row r="12" spans="1:11" ht="15" customHeight="1">
      <c r="A12" s="105"/>
      <c r="B12" s="18"/>
      <c r="C12" s="80"/>
      <c r="D12" s="18"/>
      <c r="E12" s="80"/>
      <c r="F12" s="23"/>
      <c r="G12" s="266"/>
      <c r="H12" s="24"/>
      <c r="I12" s="24"/>
      <c r="J12" s="18"/>
      <c r="K12" s="19"/>
    </row>
    <row r="13" spans="1:11" ht="22.5" customHeight="1">
      <c r="A13" s="105"/>
      <c r="B13" s="17" t="s">
        <v>152</v>
      </c>
      <c r="C13" s="80"/>
      <c r="D13" s="18"/>
      <c r="E13" s="18"/>
      <c r="F13" s="80"/>
      <c r="G13" s="18"/>
      <c r="H13" s="24"/>
      <c r="I13" s="24"/>
      <c r="J13" s="18"/>
      <c r="K13" s="19"/>
    </row>
    <row r="14" spans="1:11" ht="15.75" customHeight="1">
      <c r="A14" s="105"/>
      <c r="B14" s="18"/>
      <c r="C14" s="559" t="s">
        <v>348</v>
      </c>
      <c r="D14" s="559"/>
      <c r="E14" s="559"/>
      <c r="F14" s="559"/>
      <c r="G14" s="559"/>
      <c r="H14" s="559"/>
      <c r="I14" s="559"/>
      <c r="J14" s="559"/>
      <c r="K14" s="19"/>
    </row>
    <row r="15" spans="1:11" ht="15.75" customHeight="1">
      <c r="A15" s="105"/>
      <c r="B15" s="18"/>
      <c r="C15" s="559"/>
      <c r="D15" s="559"/>
      <c r="E15" s="559"/>
      <c r="F15" s="559"/>
      <c r="G15" s="559"/>
      <c r="H15" s="559"/>
      <c r="I15" s="559"/>
      <c r="J15" s="559"/>
      <c r="K15" s="19"/>
    </row>
    <row r="16" spans="1:11" ht="15.75" customHeight="1">
      <c r="A16" s="105"/>
      <c r="B16" s="18"/>
      <c r="C16" s="559"/>
      <c r="D16" s="559"/>
      <c r="E16" s="559"/>
      <c r="F16" s="559"/>
      <c r="G16" s="559"/>
      <c r="H16" s="559"/>
      <c r="I16" s="559"/>
      <c r="J16" s="559"/>
      <c r="K16" s="19"/>
    </row>
    <row r="17" spans="1:11" ht="15.75" customHeight="1">
      <c r="A17" s="105"/>
      <c r="B17" s="18"/>
      <c r="C17" s="559"/>
      <c r="D17" s="559"/>
      <c r="E17" s="559"/>
      <c r="F17" s="559"/>
      <c r="G17" s="559"/>
      <c r="H17" s="559"/>
      <c r="I17" s="559"/>
      <c r="J17" s="559"/>
      <c r="K17" s="19"/>
    </row>
    <row r="18" spans="1:11" ht="23.25" customHeight="1">
      <c r="A18" s="105"/>
      <c r="B18" s="18"/>
      <c r="C18" s="18"/>
      <c r="D18" s="199"/>
      <c r="E18" s="18"/>
      <c r="F18" s="80"/>
      <c r="G18" s="18"/>
      <c r="H18" s="24"/>
      <c r="I18" s="24"/>
      <c r="J18" s="18"/>
      <c r="K18" s="19"/>
    </row>
    <row r="19" spans="1:11" ht="17.25" customHeight="1">
      <c r="A19" s="105"/>
      <c r="B19" s="18"/>
      <c r="C19" s="18" t="s">
        <v>289</v>
      </c>
      <c r="D19" s="80"/>
      <c r="E19" s="80"/>
      <c r="F19" s="40" t="s">
        <v>124</v>
      </c>
      <c r="G19" s="565">
        <v>0.5</v>
      </c>
      <c r="H19" s="24" t="s">
        <v>121</v>
      </c>
      <c r="I19" s="24"/>
      <c r="J19" s="18"/>
      <c r="K19" s="19"/>
    </row>
    <row r="20" spans="1:11" ht="17.25" customHeight="1">
      <c r="A20" s="105"/>
      <c r="B20" s="18"/>
      <c r="C20" s="18" t="s">
        <v>290</v>
      </c>
      <c r="D20" s="80"/>
      <c r="E20" s="80"/>
      <c r="F20" s="40" t="s">
        <v>125</v>
      </c>
      <c r="G20" s="565">
        <v>0.3</v>
      </c>
      <c r="H20" s="24" t="s">
        <v>121</v>
      </c>
      <c r="I20" s="24"/>
      <c r="J20" s="18"/>
      <c r="K20" s="19"/>
    </row>
    <row r="21" spans="1:11" ht="7.5" customHeight="1" thickBot="1">
      <c r="A21" s="105"/>
      <c r="B21" s="18"/>
      <c r="C21" s="18"/>
      <c r="D21" s="80"/>
      <c r="E21" s="80"/>
      <c r="F21" s="40"/>
      <c r="G21" s="183"/>
      <c r="H21" s="24"/>
      <c r="I21" s="24"/>
      <c r="J21" s="18"/>
      <c r="K21" s="19"/>
    </row>
    <row r="22" spans="1:11" ht="30" customHeight="1" thickBot="1">
      <c r="A22" s="105"/>
      <c r="B22" s="18"/>
      <c r="C22" s="18" t="s">
        <v>120</v>
      </c>
      <c r="D22" s="80"/>
      <c r="E22" s="80"/>
      <c r="F22" s="40" t="s">
        <v>159</v>
      </c>
      <c r="G22" s="200">
        <f>G19+G20</f>
        <v>0.8</v>
      </c>
      <c r="H22" s="24" t="s">
        <v>121</v>
      </c>
      <c r="I22" s="540" t="s">
        <v>78</v>
      </c>
      <c r="J22" s="540"/>
      <c r="K22" s="541"/>
    </row>
    <row r="23" spans="1:11" ht="15" customHeight="1">
      <c r="A23" s="105"/>
      <c r="B23" s="18"/>
      <c r="C23" s="18"/>
      <c r="D23" s="80"/>
      <c r="E23" s="80"/>
      <c r="F23" s="40"/>
      <c r="G23" s="201"/>
      <c r="H23" s="24"/>
      <c r="I23" s="24"/>
      <c r="J23" s="18"/>
      <c r="K23" s="19"/>
    </row>
    <row r="24" spans="1:11" ht="15" customHeight="1">
      <c r="A24" s="105"/>
      <c r="B24" s="18"/>
      <c r="C24" s="18"/>
      <c r="D24" s="80"/>
      <c r="E24" s="80"/>
      <c r="F24" s="40"/>
      <c r="G24" s="201"/>
      <c r="H24" s="24"/>
      <c r="I24" s="24"/>
      <c r="J24" s="18"/>
      <c r="K24" s="19"/>
    </row>
    <row r="25" spans="1:11" ht="15" customHeight="1">
      <c r="A25" s="105"/>
      <c r="B25" s="18"/>
      <c r="C25" s="18"/>
      <c r="D25" s="80"/>
      <c r="E25" s="80"/>
      <c r="F25" s="40"/>
      <c r="G25" s="201"/>
      <c r="H25" s="24"/>
      <c r="I25" s="24"/>
      <c r="J25" s="18"/>
      <c r="K25" s="19"/>
    </row>
    <row r="26" spans="1:11" ht="15" customHeight="1">
      <c r="A26" s="105"/>
      <c r="B26" s="18"/>
      <c r="C26" s="18"/>
      <c r="D26" s="199"/>
      <c r="E26" s="18"/>
      <c r="F26" s="80"/>
      <c r="G26" s="18"/>
      <c r="H26" s="24"/>
      <c r="I26" s="24"/>
      <c r="J26" s="18"/>
      <c r="K26" s="19"/>
    </row>
    <row r="27" spans="1:11" ht="17.25" customHeight="1">
      <c r="A27" s="105"/>
      <c r="B27" s="18"/>
      <c r="C27" s="18" t="s">
        <v>291</v>
      </c>
      <c r="D27" s="199"/>
      <c r="E27" s="18"/>
      <c r="F27" s="40" t="s">
        <v>122</v>
      </c>
      <c r="G27" s="18">
        <v>0.6</v>
      </c>
      <c r="H27" s="18"/>
      <c r="I27" s="145"/>
      <c r="J27" s="145"/>
      <c r="K27" s="19"/>
    </row>
    <row r="28" spans="1:11" ht="17.25" customHeight="1">
      <c r="A28" s="105"/>
      <c r="B28" s="18"/>
      <c r="C28" s="557" t="s">
        <v>240</v>
      </c>
      <c r="D28" s="557"/>
      <c r="E28" s="557"/>
      <c r="F28" s="202" t="s">
        <v>241</v>
      </c>
      <c r="G28" s="258" t="str">
        <f>IF(+表紙!G14&lt;&gt;"",+表紙!G14,"")</f>
        <v/>
      </c>
      <c r="H28" s="24" t="s">
        <v>74</v>
      </c>
      <c r="I28" s="542" t="s">
        <v>79</v>
      </c>
      <c r="J28" s="542"/>
      <c r="K28" s="543"/>
    </row>
    <row r="29" spans="1:11" ht="17.25" customHeight="1">
      <c r="A29" s="105"/>
      <c r="B29" s="18"/>
      <c r="C29" s="112" t="s">
        <v>321</v>
      </c>
      <c r="D29" s="199"/>
      <c r="E29" s="18"/>
      <c r="F29" s="202" t="s">
        <v>123</v>
      </c>
      <c r="G29" s="259">
        <v>2260</v>
      </c>
      <c r="H29" s="262" t="s">
        <v>242</v>
      </c>
      <c r="I29" s="542"/>
      <c r="J29" s="542"/>
      <c r="K29" s="543"/>
    </row>
    <row r="30" spans="1:11" ht="17.25" customHeight="1">
      <c r="A30" s="105"/>
      <c r="B30" s="18"/>
      <c r="C30" s="18" t="s">
        <v>245</v>
      </c>
      <c r="D30" s="199"/>
      <c r="E30" s="18"/>
      <c r="F30" s="261" t="s">
        <v>243</v>
      </c>
      <c r="G30" s="265" t="str">
        <f>IF(+表紙!G16&lt;&gt;"",+表紙!G16,"")</f>
        <v/>
      </c>
      <c r="H30" s="262" t="s">
        <v>246</v>
      </c>
      <c r="I30" s="542" t="s">
        <v>77</v>
      </c>
      <c r="J30" s="542"/>
      <c r="K30" s="543"/>
    </row>
    <row r="31" spans="1:11" ht="7.5" customHeight="1" thickBot="1">
      <c r="A31" s="105"/>
      <c r="B31" s="18"/>
      <c r="C31" s="18"/>
      <c r="D31" s="199"/>
      <c r="E31" s="18"/>
      <c r="F31" s="260"/>
      <c r="G31" s="203"/>
      <c r="H31" s="263"/>
      <c r="I31" s="204"/>
      <c r="J31" s="145"/>
      <c r="K31" s="19"/>
    </row>
    <row r="32" spans="1:11" ht="30" customHeight="1" thickBot="1">
      <c r="A32" s="105"/>
      <c r="B32" s="18"/>
      <c r="C32" s="39" t="s">
        <v>126</v>
      </c>
      <c r="D32" s="199"/>
      <c r="E32" s="18"/>
      <c r="F32" s="40" t="s">
        <v>244</v>
      </c>
      <c r="G32" s="200" t="str">
        <f>IF(COUNTBLANK(G27:G30)=0,G27*(3600*G28/G29)*(G30/100),"")</f>
        <v/>
      </c>
      <c r="H32" s="264" t="s">
        <v>61</v>
      </c>
      <c r="I32" s="542" t="s">
        <v>78</v>
      </c>
      <c r="J32" s="542"/>
      <c r="K32" s="543"/>
    </row>
    <row r="33" spans="1:11" ht="15" customHeight="1">
      <c r="A33" s="16"/>
      <c r="B33" s="80"/>
      <c r="C33" s="80"/>
      <c r="D33" s="80"/>
      <c r="E33" s="80"/>
      <c r="F33" s="80"/>
      <c r="G33" s="80"/>
      <c r="H33" s="80"/>
      <c r="I33" s="145"/>
      <c r="J33" s="145"/>
      <c r="K33" s="158"/>
    </row>
    <row r="34" spans="1:11" ht="22.5" customHeight="1">
      <c r="A34" s="105"/>
      <c r="B34" s="51" t="s">
        <v>155</v>
      </c>
      <c r="C34" s="80"/>
      <c r="D34" s="18"/>
      <c r="E34" s="18"/>
      <c r="F34" s="18"/>
      <c r="G34" s="18"/>
      <c r="H34" s="18"/>
      <c r="I34" s="18"/>
      <c r="J34" s="145"/>
      <c r="K34" s="19"/>
    </row>
    <row r="35" spans="1:11" ht="15" customHeight="1">
      <c r="A35" s="105"/>
      <c r="B35" s="18"/>
      <c r="C35" s="18"/>
      <c r="D35" s="18"/>
      <c r="E35" s="18"/>
      <c r="F35" s="18"/>
      <c r="G35" s="18"/>
      <c r="H35" s="18"/>
      <c r="I35" s="18"/>
      <c r="J35" s="145"/>
      <c r="K35" s="19"/>
    </row>
    <row r="36" spans="1:11" ht="15" customHeight="1">
      <c r="A36" s="105"/>
      <c r="B36" s="18"/>
      <c r="C36" s="18"/>
      <c r="D36" s="18"/>
      <c r="E36" s="18"/>
      <c r="F36" s="18"/>
      <c r="G36" s="18"/>
      <c r="H36" s="18"/>
      <c r="I36" s="18"/>
      <c r="J36" s="145"/>
      <c r="K36" s="19"/>
    </row>
    <row r="37" spans="1:11" ht="15" customHeight="1">
      <c r="A37" s="105"/>
      <c r="B37" s="18"/>
      <c r="C37" s="18"/>
      <c r="D37" s="18"/>
      <c r="E37" s="18"/>
      <c r="F37" s="18"/>
      <c r="G37" s="307" t="s">
        <v>283</v>
      </c>
      <c r="H37" s="15" t="s">
        <v>296</v>
      </c>
      <c r="I37" s="18"/>
      <c r="J37" s="145"/>
      <c r="K37" s="19"/>
    </row>
    <row r="38" spans="1:11" ht="17.25" customHeight="1">
      <c r="A38" s="105"/>
      <c r="B38" s="18"/>
      <c r="C38" s="53" t="s">
        <v>349</v>
      </c>
      <c r="D38" s="53"/>
      <c r="E38" s="53"/>
      <c r="F38" s="40" t="s">
        <v>128</v>
      </c>
      <c r="G38" s="209" t="str">
        <f>IF(+'5.消費電力量'!G49="","",+'5.消費電力量'!G49)</f>
        <v/>
      </c>
      <c r="H38" s="209" t="str">
        <f>IF(+'5.消費電力量'!H49="","",+'5.消費電力量'!H49)</f>
        <v/>
      </c>
      <c r="I38" s="145" t="s">
        <v>207</v>
      </c>
      <c r="J38" s="542" t="s">
        <v>78</v>
      </c>
      <c r="K38" s="543"/>
    </row>
    <row r="39" spans="1:11" ht="17.25" customHeight="1">
      <c r="A39" s="105"/>
      <c r="B39" s="18"/>
      <c r="C39" s="39" t="s">
        <v>350</v>
      </c>
      <c r="D39" s="199"/>
      <c r="E39" s="199"/>
      <c r="F39" s="40"/>
      <c r="G39" s="313"/>
      <c r="H39" s="313"/>
      <c r="I39" s="145"/>
      <c r="J39" s="324"/>
      <c r="K39" s="325"/>
    </row>
    <row r="40" spans="1:11" ht="17.25" customHeight="1">
      <c r="A40" s="105"/>
      <c r="B40" s="18"/>
      <c r="C40" s="195" t="s">
        <v>127</v>
      </c>
      <c r="D40" s="18"/>
      <c r="E40" s="18"/>
      <c r="F40" s="210" t="s">
        <v>129</v>
      </c>
      <c r="G40" s="209" t="str">
        <f>IF('5.消費電力量'!G41&lt;&gt;"",'5.消費電力量'!G41,"")</f>
        <v/>
      </c>
      <c r="H40" s="209" t="str">
        <f>IF('5.消費電力量'!H41&lt;&gt;"",'5.消費電力量'!H41,"")</f>
        <v/>
      </c>
      <c r="I40" s="145" t="s">
        <v>208</v>
      </c>
      <c r="J40" s="542" t="s">
        <v>78</v>
      </c>
      <c r="K40" s="543"/>
    </row>
    <row r="41" spans="1:11" ht="7.5" customHeight="1" thickBot="1">
      <c r="A41" s="105"/>
      <c r="B41" s="18"/>
      <c r="C41" s="195"/>
      <c r="D41" s="18"/>
      <c r="E41" s="18"/>
      <c r="F41" s="210"/>
      <c r="G41" s="183"/>
      <c r="H41" s="183"/>
      <c r="I41" s="145"/>
      <c r="J41" s="145"/>
      <c r="K41" s="19"/>
    </row>
    <row r="42" spans="1:11" ht="15" customHeight="1" thickBot="1">
      <c r="A42" s="105"/>
      <c r="B42" s="18"/>
      <c r="C42" s="80" t="s">
        <v>157</v>
      </c>
      <c r="D42" s="80"/>
      <c r="E42" s="80"/>
      <c r="F42" s="40" t="s">
        <v>179</v>
      </c>
      <c r="G42" s="205" t="str">
        <f>IF(AND(G38&lt;&gt;"",G40&lt;&gt;""),G38*60/G40,"")</f>
        <v/>
      </c>
      <c r="H42" s="205" t="str">
        <f>IF(AND(H38&lt;&gt;"",H40&lt;&gt;""),H38*60/H40,"")</f>
        <v/>
      </c>
      <c r="I42" s="145" t="s">
        <v>209</v>
      </c>
      <c r="J42" s="542" t="s">
        <v>78</v>
      </c>
      <c r="K42" s="543"/>
    </row>
    <row r="43" spans="1:11" ht="7.5" customHeight="1" thickBot="1">
      <c r="A43" s="105"/>
      <c r="B43" s="18"/>
      <c r="C43" s="80"/>
      <c r="D43" s="80"/>
      <c r="E43" s="80"/>
      <c r="F43" s="80"/>
      <c r="G43" s="80"/>
      <c r="H43" s="80"/>
      <c r="I43" s="145"/>
      <c r="J43" s="80"/>
      <c r="K43" s="19"/>
    </row>
    <row r="44" spans="1:11" ht="30" customHeight="1" thickBot="1">
      <c r="A44" s="105"/>
      <c r="B44" s="18"/>
      <c r="C44" s="80"/>
      <c r="D44" s="80"/>
      <c r="E44" s="80"/>
      <c r="F44" s="80"/>
      <c r="G44" s="40" t="s">
        <v>178</v>
      </c>
      <c r="H44" s="121" t="str">
        <f>IF(COUNTBLANK(G42:H42)=0,(G42+H42)/2,"")</f>
        <v/>
      </c>
      <c r="I44" s="206" t="s">
        <v>209</v>
      </c>
      <c r="J44" s="542" t="s">
        <v>78</v>
      </c>
      <c r="K44" s="543"/>
    </row>
    <row r="45" spans="1:11" ht="7.5" customHeight="1" thickBot="1">
      <c r="A45" s="105"/>
      <c r="B45" s="18"/>
      <c r="C45" s="80"/>
      <c r="D45" s="80"/>
      <c r="E45" s="80"/>
      <c r="F45" s="80"/>
      <c r="G45" s="80"/>
      <c r="H45" s="15"/>
      <c r="I45" s="80"/>
      <c r="J45" s="145"/>
      <c r="K45" s="158"/>
    </row>
    <row r="46" spans="1:11" ht="15" customHeight="1" thickBot="1">
      <c r="A46" s="105"/>
      <c r="B46" s="18"/>
      <c r="C46" s="80"/>
      <c r="D46" s="80"/>
      <c r="E46" s="80"/>
      <c r="F46" s="80"/>
      <c r="G46" s="40" t="s">
        <v>24</v>
      </c>
      <c r="H46" s="41" t="str">
        <f>IF(H44&lt;&gt;"",ABS(G42-H42)/H44,"")</f>
        <v/>
      </c>
      <c r="I46" s="207"/>
      <c r="J46" s="145"/>
      <c r="K46" s="208"/>
    </row>
    <row r="47" spans="1:11" ht="12.75" customHeight="1">
      <c r="A47" s="105"/>
      <c r="B47" s="18"/>
      <c r="C47" s="80"/>
      <c r="D47" s="80"/>
      <c r="E47" s="80"/>
      <c r="F47" s="80"/>
      <c r="G47" s="40"/>
      <c r="H47" s="211"/>
      <c r="I47" s="207"/>
      <c r="J47" s="145"/>
      <c r="K47" s="208"/>
    </row>
    <row r="48" spans="1:11" ht="14.25" thickBot="1">
      <c r="A48" s="44"/>
      <c r="B48" s="212"/>
      <c r="C48" s="212"/>
      <c r="D48" s="212"/>
      <c r="E48" s="212"/>
      <c r="F48" s="212"/>
      <c r="G48" s="212"/>
      <c r="H48" s="212"/>
      <c r="I48" s="212"/>
      <c r="J48" s="212"/>
      <c r="K48" s="167"/>
    </row>
    <row r="49" spans="1:11" ht="8.4499999999999993" customHeight="1"/>
    <row r="50" spans="1:11" ht="14.25" thickBot="1"/>
    <row r="51" spans="1:11" ht="19.5" customHeight="1" thickBot="1">
      <c r="A51" s="517" t="str">
        <f>+A2</f>
        <v>業務用厨房熱機器等性能測定結果　【電気機器】</v>
      </c>
      <c r="B51" s="518"/>
      <c r="C51" s="518"/>
      <c r="D51" s="518"/>
      <c r="E51" s="518"/>
      <c r="F51" s="518"/>
      <c r="G51" s="518"/>
      <c r="H51" s="518"/>
      <c r="I51" s="518"/>
      <c r="J51" s="518"/>
      <c r="K51" s="519"/>
    </row>
    <row r="52" spans="1:11" ht="28.5" customHeight="1" thickTop="1">
      <c r="A52" s="545" t="s">
        <v>22</v>
      </c>
      <c r="B52" s="546"/>
      <c r="C52" s="520" t="str">
        <f>+C3</f>
        <v>麺ゆで器　　　（６．給水量）</v>
      </c>
      <c r="D52" s="521"/>
      <c r="E52" s="521"/>
      <c r="F52" s="521"/>
      <c r="G52" s="521"/>
      <c r="H52" s="521"/>
      <c r="I52" s="520" t="str">
        <f>IF(+表紙!$G$12="選択してください","",+表紙!$G$12)</f>
        <v/>
      </c>
      <c r="J52" s="521"/>
      <c r="K52" s="556"/>
    </row>
    <row r="53" spans="1:11" ht="19.5" customHeight="1" thickBot="1">
      <c r="A53" s="547" t="s">
        <v>6</v>
      </c>
      <c r="B53" s="558"/>
      <c r="C53" s="524" t="str">
        <f>IF(表紙!$B$6=0,"",表紙!$B$6)</f>
        <v/>
      </c>
      <c r="D53" s="524"/>
      <c r="E53" s="525"/>
      <c r="F53" s="526"/>
      <c r="G53" s="13" t="s">
        <v>7</v>
      </c>
      <c r="H53" s="527" t="str">
        <f>IF(表紙!$G$5=0,"",表紙!$G$5)</f>
        <v/>
      </c>
      <c r="I53" s="528"/>
      <c r="J53" s="528"/>
      <c r="K53" s="529"/>
    </row>
    <row r="54" spans="1:11">
      <c r="A54" s="127"/>
      <c r="B54" s="15"/>
      <c r="C54" s="213"/>
      <c r="D54" s="15"/>
      <c r="E54" s="15"/>
      <c r="F54" s="15"/>
      <c r="G54" s="15"/>
      <c r="H54" s="214"/>
      <c r="I54" s="214"/>
      <c r="J54" s="214"/>
      <c r="K54" s="215"/>
    </row>
    <row r="55" spans="1:11" ht="14.25">
      <c r="A55" s="216"/>
      <c r="B55" s="217"/>
      <c r="C55" s="218"/>
      <c r="D55" s="217"/>
      <c r="E55" s="217"/>
      <c r="F55" s="217"/>
      <c r="G55" s="217"/>
      <c r="H55" s="217"/>
      <c r="I55" s="217"/>
      <c r="J55" s="217"/>
      <c r="K55" s="19"/>
    </row>
    <row r="56" spans="1:11" ht="21.75" customHeight="1">
      <c r="A56" s="216"/>
      <c r="B56" s="51" t="s">
        <v>156</v>
      </c>
      <c r="D56" s="18"/>
      <c r="E56" s="18"/>
      <c r="F56" s="18"/>
      <c r="G56" s="18"/>
      <c r="H56" s="24"/>
      <c r="I56" s="24"/>
      <c r="J56" s="18"/>
      <c r="K56" s="19"/>
    </row>
    <row r="57" spans="1:11" ht="14.25">
      <c r="A57" s="216"/>
      <c r="B57" s="217"/>
      <c r="C57" s="51"/>
      <c r="D57" s="39" t="s">
        <v>174</v>
      </c>
      <c r="E57" s="18"/>
      <c r="F57" s="18"/>
      <c r="G57" s="18"/>
      <c r="H57" s="24"/>
      <c r="I57" s="24"/>
      <c r="J57" s="18"/>
      <c r="K57" s="19"/>
    </row>
    <row r="58" spans="1:11" ht="15" customHeight="1">
      <c r="A58" s="216"/>
      <c r="B58" s="217"/>
      <c r="C58" s="18"/>
      <c r="D58" s="18"/>
      <c r="E58" s="18"/>
      <c r="F58" s="18"/>
      <c r="G58" s="18"/>
      <c r="H58" s="24"/>
      <c r="I58" s="24"/>
      <c r="J58" s="18"/>
      <c r="K58" s="19"/>
    </row>
    <row r="59" spans="1:11" ht="15" customHeight="1">
      <c r="A59" s="216"/>
      <c r="B59" s="217"/>
      <c r="C59" s="18"/>
      <c r="D59" s="18"/>
      <c r="E59" s="18"/>
      <c r="F59" s="18"/>
      <c r="G59" s="18"/>
      <c r="H59" s="24"/>
      <c r="I59" s="24"/>
      <c r="J59" s="18"/>
      <c r="K59" s="19"/>
    </row>
    <row r="60" spans="1:11" ht="15" customHeight="1">
      <c r="A60" s="216"/>
      <c r="B60" s="217"/>
      <c r="C60" s="18"/>
      <c r="D60" s="18"/>
      <c r="E60" s="18"/>
      <c r="F60" s="18"/>
      <c r="G60" s="18"/>
      <c r="H60" s="24"/>
      <c r="I60" s="24"/>
      <c r="J60" s="18"/>
      <c r="K60" s="19"/>
    </row>
    <row r="61" spans="1:11" ht="15" customHeight="1">
      <c r="A61" s="216"/>
      <c r="B61" s="217"/>
      <c r="C61" s="18"/>
      <c r="D61" s="18"/>
      <c r="E61" s="18"/>
      <c r="F61" s="18"/>
      <c r="G61" s="18"/>
      <c r="H61" s="24"/>
      <c r="I61" s="24"/>
      <c r="J61" s="18"/>
      <c r="K61" s="19"/>
    </row>
    <row r="62" spans="1:11" ht="17.25" customHeight="1">
      <c r="A62" s="219"/>
      <c r="B62" s="220"/>
      <c r="C62" s="18" t="s">
        <v>183</v>
      </c>
      <c r="D62" s="80"/>
      <c r="E62" s="18"/>
      <c r="F62" s="210" t="s">
        <v>161</v>
      </c>
      <c r="G62" s="243" t="str">
        <f>G11</f>
        <v/>
      </c>
      <c r="H62" s="221" t="s">
        <v>182</v>
      </c>
      <c r="I62" s="540" t="s">
        <v>77</v>
      </c>
      <c r="J62" s="540"/>
      <c r="K62" s="541"/>
    </row>
    <row r="63" spans="1:11" ht="17.25" customHeight="1">
      <c r="A63" s="216"/>
      <c r="B63" s="217"/>
      <c r="C63" s="18" t="s">
        <v>168</v>
      </c>
      <c r="D63" s="80"/>
      <c r="E63" s="18"/>
      <c r="F63" s="210" t="s">
        <v>131</v>
      </c>
      <c r="G63" s="244">
        <f>G22</f>
        <v>0.8</v>
      </c>
      <c r="H63" s="221" t="s">
        <v>210</v>
      </c>
      <c r="I63" s="540" t="s">
        <v>78</v>
      </c>
      <c r="J63" s="540"/>
      <c r="K63" s="541"/>
    </row>
    <row r="64" spans="1:11" ht="17.25" customHeight="1">
      <c r="A64" s="216"/>
      <c r="B64" s="217"/>
      <c r="C64" s="18" t="s">
        <v>169</v>
      </c>
      <c r="D64" s="80"/>
      <c r="E64" s="18"/>
      <c r="F64" s="210" t="s">
        <v>132</v>
      </c>
      <c r="G64" s="244" t="str">
        <f>+G32</f>
        <v/>
      </c>
      <c r="H64" s="221" t="s">
        <v>209</v>
      </c>
      <c r="I64" s="540" t="s">
        <v>78</v>
      </c>
      <c r="J64" s="540"/>
      <c r="K64" s="541"/>
    </row>
    <row r="65" spans="1:11" ht="17.25" customHeight="1">
      <c r="A65" s="216"/>
      <c r="B65" s="217"/>
      <c r="C65" s="18" t="s">
        <v>170</v>
      </c>
      <c r="D65" s="80"/>
      <c r="E65" s="18"/>
      <c r="F65" s="210" t="s">
        <v>133</v>
      </c>
      <c r="G65" s="244" t="str">
        <f>H44</f>
        <v/>
      </c>
      <c r="H65" s="221" t="s">
        <v>209</v>
      </c>
      <c r="I65" s="540" t="s">
        <v>78</v>
      </c>
      <c r="J65" s="540"/>
      <c r="K65" s="541"/>
    </row>
    <row r="66" spans="1:11" ht="17.25" customHeight="1">
      <c r="A66" s="216"/>
      <c r="B66" s="217"/>
      <c r="C66" s="53" t="s">
        <v>177</v>
      </c>
      <c r="D66" s="22"/>
      <c r="E66" s="18"/>
      <c r="F66" s="25" t="s">
        <v>134</v>
      </c>
      <c r="G66" s="184" t="str">
        <f>+'4.調理能力'!F64</f>
        <v/>
      </c>
      <c r="H66" s="222" t="s">
        <v>66</v>
      </c>
      <c r="I66" s="24" t="s">
        <v>80</v>
      </c>
      <c r="J66" s="80"/>
      <c r="K66" s="19"/>
    </row>
    <row r="67" spans="1:11" ht="17.25" customHeight="1">
      <c r="A67" s="216"/>
      <c r="B67" s="217"/>
      <c r="C67" s="53" t="s">
        <v>322</v>
      </c>
      <c r="D67" s="80"/>
      <c r="E67" s="18"/>
      <c r="F67" s="25" t="s">
        <v>135</v>
      </c>
      <c r="G67" s="566">
        <f>+'5.消費電力量'!H69</f>
        <v>5</v>
      </c>
      <c r="H67" s="221" t="s">
        <v>211</v>
      </c>
      <c r="I67" s="24"/>
      <c r="J67" s="80"/>
      <c r="K67" s="19"/>
    </row>
    <row r="68" spans="1:11" ht="17.25" customHeight="1" thickBot="1">
      <c r="A68" s="216"/>
      <c r="B68" s="217"/>
      <c r="C68" s="53" t="s">
        <v>323</v>
      </c>
      <c r="D68" s="80"/>
      <c r="E68" s="18"/>
      <c r="F68" s="25" t="s">
        <v>136</v>
      </c>
      <c r="G68" s="566">
        <f>+'5.消費電力量'!H70</f>
        <v>5</v>
      </c>
      <c r="H68" s="221" t="s">
        <v>211</v>
      </c>
      <c r="I68" s="24"/>
      <c r="J68" s="80"/>
      <c r="K68" s="19"/>
    </row>
    <row r="69" spans="1:11" ht="17.25" customHeight="1" thickBot="1">
      <c r="A69" s="216"/>
      <c r="B69" s="217"/>
      <c r="C69" s="53" t="s">
        <v>324</v>
      </c>
      <c r="D69" s="80"/>
      <c r="E69" s="18"/>
      <c r="F69" s="25" t="s">
        <v>137</v>
      </c>
      <c r="G69" s="277">
        <f>+G67+G68</f>
        <v>10</v>
      </c>
      <c r="H69" s="221" t="s">
        <v>211</v>
      </c>
      <c r="I69" s="24"/>
      <c r="J69" s="80"/>
      <c r="K69" s="19"/>
    </row>
    <row r="70" spans="1:11" ht="17.25" customHeight="1">
      <c r="A70" s="216"/>
      <c r="B70" s="217"/>
      <c r="C70" s="53" t="s">
        <v>312</v>
      </c>
      <c r="D70" s="80"/>
      <c r="E70" s="18"/>
      <c r="F70" s="149" t="s">
        <v>138</v>
      </c>
      <c r="G70" s="289">
        <f>+'5.消費電力量'!H72</f>
        <v>0.4</v>
      </c>
      <c r="H70" s="221"/>
      <c r="I70" s="24"/>
      <c r="J70" s="80"/>
      <c r="K70" s="19"/>
    </row>
    <row r="71" spans="1:11" ht="17.25" customHeight="1">
      <c r="A71" s="216"/>
      <c r="B71" s="217"/>
      <c r="C71" s="53" t="s">
        <v>313</v>
      </c>
      <c r="D71" s="80"/>
      <c r="E71" s="18"/>
      <c r="F71" s="25" t="s">
        <v>118</v>
      </c>
      <c r="G71" s="566">
        <f>+'5.消費電力量'!H73</f>
        <v>400</v>
      </c>
      <c r="H71" s="221" t="s">
        <v>212</v>
      </c>
      <c r="I71" s="24"/>
      <c r="J71" s="80"/>
      <c r="K71" s="19"/>
    </row>
    <row r="72" spans="1:11" ht="17.25" customHeight="1">
      <c r="A72" s="216"/>
      <c r="B72" s="217"/>
      <c r="C72" s="18" t="s">
        <v>340</v>
      </c>
      <c r="D72" s="80"/>
      <c r="E72" s="18"/>
      <c r="F72" s="210" t="s">
        <v>339</v>
      </c>
      <c r="G72" s="195">
        <v>0.25</v>
      </c>
      <c r="H72" s="221" t="s">
        <v>213</v>
      </c>
      <c r="I72" s="24"/>
      <c r="J72" s="80"/>
      <c r="K72" s="19"/>
    </row>
    <row r="73" spans="1:11" ht="17.25" customHeight="1">
      <c r="A73" s="105"/>
      <c r="B73" s="18"/>
      <c r="C73" s="18" t="s">
        <v>307</v>
      </c>
      <c r="E73" s="18"/>
      <c r="F73" s="23" t="s">
        <v>338</v>
      </c>
      <c r="G73" s="18">
        <f>+'5.消費電力量'!H74</f>
        <v>1</v>
      </c>
      <c r="H73" s="145" t="s">
        <v>160</v>
      </c>
      <c r="I73" s="18"/>
      <c r="J73" s="18"/>
      <c r="K73" s="19"/>
    </row>
    <row r="74" spans="1:11" ht="17.25" customHeight="1">
      <c r="A74" s="105"/>
      <c r="B74" s="18"/>
      <c r="C74" s="18"/>
      <c r="E74" s="18"/>
      <c r="F74" s="23"/>
      <c r="G74" s="18"/>
      <c r="H74" s="145"/>
      <c r="I74" s="18"/>
      <c r="J74" s="18"/>
      <c r="K74" s="19"/>
    </row>
    <row r="75" spans="1:11" ht="6.75" customHeight="1" thickBot="1">
      <c r="A75" s="216"/>
      <c r="B75" s="217"/>
      <c r="C75" s="18"/>
      <c r="D75" s="80"/>
      <c r="E75" s="18"/>
      <c r="F75" s="210"/>
      <c r="G75" s="223"/>
      <c r="H75" s="221"/>
      <c r="I75" s="24"/>
      <c r="J75" s="80"/>
      <c r="K75" s="19"/>
    </row>
    <row r="76" spans="1:11" ht="30" customHeight="1" thickBot="1">
      <c r="A76" s="216"/>
      <c r="B76" s="217"/>
      <c r="C76" s="18" t="s">
        <v>173</v>
      </c>
      <c r="D76" s="80"/>
      <c r="E76" s="18"/>
      <c r="F76" s="210" t="s">
        <v>203</v>
      </c>
      <c r="G76" s="224" t="str">
        <f>IF(COUNT(G62,G64,G65,G66,G67,G68,G70,G72,G73)=9,G73*G62+G67*(G72*G66*G70*G63+G64)+G68*G65,"")</f>
        <v/>
      </c>
      <c r="H76" s="221" t="s">
        <v>214</v>
      </c>
      <c r="I76" s="24" t="s">
        <v>80</v>
      </c>
      <c r="J76" s="80"/>
      <c r="K76" s="19"/>
    </row>
    <row r="77" spans="1:11" ht="14.25" customHeight="1" thickBot="1">
      <c r="A77" s="216"/>
      <c r="B77" s="217"/>
      <c r="C77" s="18"/>
      <c r="D77" s="80"/>
      <c r="E77" s="18"/>
      <c r="F77" s="210"/>
      <c r="G77" s="225"/>
      <c r="H77" s="221"/>
      <c r="I77" s="24"/>
      <c r="J77" s="80"/>
      <c r="K77" s="19"/>
    </row>
    <row r="78" spans="1:11" ht="30" customHeight="1" thickBot="1">
      <c r="A78" s="216"/>
      <c r="B78" s="217"/>
      <c r="C78" s="176" t="s">
        <v>130</v>
      </c>
      <c r="D78" s="226"/>
      <c r="E78" s="226"/>
      <c r="F78" s="227" t="s">
        <v>139</v>
      </c>
      <c r="G78" s="228" t="str">
        <f>IF(COUNT(G62,G64,G65,G66,G69,G70,G71,G72)=8,G73*G62+G72*G71*G63+G71*G64/G66/G70+(G69-G71/G66/G70)*G65,"")</f>
        <v/>
      </c>
      <c r="H78" s="221" t="s">
        <v>214</v>
      </c>
      <c r="I78" s="24" t="s">
        <v>80</v>
      </c>
      <c r="J78" s="57"/>
      <c r="K78" s="19"/>
    </row>
    <row r="79" spans="1:11">
      <c r="A79" s="216"/>
      <c r="B79" s="217"/>
      <c r="C79" s="217"/>
      <c r="D79" s="229"/>
      <c r="E79" s="217"/>
      <c r="F79" s="227"/>
      <c r="G79" s="203"/>
      <c r="H79" s="203"/>
      <c r="I79" s="230"/>
      <c r="J79" s="57"/>
      <c r="K79" s="19"/>
    </row>
    <row r="80" spans="1:11">
      <c r="A80" s="216"/>
      <c r="B80" s="217"/>
      <c r="C80" s="217"/>
      <c r="D80" s="229"/>
      <c r="E80" s="217"/>
      <c r="F80" s="227"/>
      <c r="G80" s="203"/>
      <c r="H80" s="203"/>
      <c r="I80" s="230"/>
      <c r="J80" s="57"/>
      <c r="K80" s="19"/>
    </row>
    <row r="81" spans="1:11">
      <c r="A81" s="216"/>
      <c r="B81" s="217"/>
      <c r="C81" s="231"/>
      <c r="D81" s="229"/>
      <c r="E81" s="217"/>
      <c r="F81" s="232"/>
      <c r="G81" s="233"/>
      <c r="H81" s="233"/>
      <c r="I81" s="234"/>
      <c r="J81" s="57"/>
      <c r="K81" s="19"/>
    </row>
    <row r="82" spans="1:11">
      <c r="A82" s="235"/>
      <c r="B82" s="236"/>
      <c r="C82" s="236"/>
      <c r="D82" s="236"/>
      <c r="E82" s="236"/>
      <c r="F82" s="236"/>
      <c r="G82" s="236"/>
      <c r="H82" s="236"/>
      <c r="I82" s="57"/>
      <c r="J82" s="57"/>
      <c r="K82" s="158"/>
    </row>
    <row r="83" spans="1:11" ht="14.25">
      <c r="A83" s="235"/>
      <c r="B83" s="236"/>
      <c r="C83" s="236"/>
      <c r="D83" s="236"/>
      <c r="E83" s="236"/>
      <c r="F83" s="236"/>
      <c r="G83" s="232"/>
      <c r="H83" s="198"/>
      <c r="I83" s="234"/>
      <c r="J83" s="57"/>
      <c r="K83" s="158"/>
    </row>
    <row r="84" spans="1:11">
      <c r="A84" s="216"/>
      <c r="B84" s="217"/>
      <c r="C84" s="217"/>
      <c r="D84" s="217"/>
      <c r="E84" s="217"/>
      <c r="F84" s="217"/>
      <c r="G84" s="217"/>
      <c r="H84" s="217"/>
      <c r="I84" s="217"/>
      <c r="J84" s="217"/>
      <c r="K84" s="19"/>
    </row>
    <row r="85" spans="1:11">
      <c r="A85" s="216"/>
      <c r="B85" s="217"/>
      <c r="C85" s="217"/>
      <c r="D85" s="217"/>
      <c r="E85" s="217"/>
      <c r="F85" s="217"/>
      <c r="G85" s="217"/>
      <c r="H85" s="217"/>
      <c r="I85" s="217"/>
      <c r="J85" s="217"/>
      <c r="K85" s="19"/>
    </row>
    <row r="86" spans="1:11">
      <c r="A86" s="216"/>
      <c r="B86" s="217"/>
      <c r="C86" s="217"/>
      <c r="D86" s="217"/>
      <c r="E86" s="217"/>
      <c r="F86" s="236"/>
      <c r="G86" s="236"/>
      <c r="H86" s="236"/>
      <c r="I86" s="236"/>
      <c r="J86" s="217"/>
      <c r="K86" s="19"/>
    </row>
    <row r="87" spans="1:11">
      <c r="A87" s="216"/>
      <c r="B87" s="217"/>
      <c r="C87" s="217"/>
      <c r="D87" s="217"/>
      <c r="E87" s="217"/>
      <c r="F87" s="232"/>
      <c r="G87" s="183"/>
      <c r="H87" s="57"/>
      <c r="I87" s="57"/>
      <c r="J87" s="217"/>
      <c r="K87" s="19"/>
    </row>
    <row r="88" spans="1:11">
      <c r="A88" s="216"/>
      <c r="B88" s="217"/>
      <c r="C88" s="237"/>
      <c r="D88" s="217"/>
      <c r="E88" s="217"/>
      <c r="F88" s="238"/>
      <c r="G88" s="183"/>
      <c r="H88" s="57"/>
      <c r="I88" s="57"/>
      <c r="J88" s="217"/>
      <c r="K88" s="19"/>
    </row>
    <row r="89" spans="1:11">
      <c r="A89" s="216"/>
      <c r="B89" s="217"/>
      <c r="C89" s="217"/>
      <c r="D89" s="217"/>
      <c r="E89" s="217"/>
      <c r="F89" s="217"/>
      <c r="G89" s="217"/>
      <c r="H89" s="57"/>
      <c r="I89" s="57"/>
      <c r="J89" s="217"/>
      <c r="K89" s="19"/>
    </row>
    <row r="90" spans="1:11">
      <c r="A90" s="216"/>
      <c r="B90" s="217"/>
      <c r="C90" s="217"/>
      <c r="D90" s="217"/>
      <c r="E90" s="217"/>
      <c r="F90" s="217"/>
      <c r="G90" s="217"/>
      <c r="H90" s="57"/>
      <c r="I90" s="57"/>
      <c r="J90" s="217"/>
      <c r="K90" s="19"/>
    </row>
    <row r="91" spans="1:11">
      <c r="A91" s="216"/>
      <c r="B91" s="217"/>
      <c r="C91" s="217"/>
      <c r="D91" s="236"/>
      <c r="E91" s="217"/>
      <c r="F91" s="238"/>
      <c r="G91" s="239"/>
      <c r="H91" s="240"/>
      <c r="I91" s="57"/>
      <c r="J91" s="236"/>
      <c r="K91" s="19"/>
    </row>
    <row r="92" spans="1:11">
      <c r="A92" s="216"/>
      <c r="B92" s="217"/>
      <c r="C92" s="217"/>
      <c r="D92" s="236"/>
      <c r="E92" s="217"/>
      <c r="F92" s="238"/>
      <c r="G92" s="239"/>
      <c r="H92" s="240"/>
      <c r="I92" s="57"/>
      <c r="J92" s="236"/>
      <c r="K92" s="19"/>
    </row>
    <row r="93" spans="1:11">
      <c r="A93" s="216"/>
      <c r="B93" s="217"/>
      <c r="C93" s="217"/>
      <c r="D93" s="236"/>
      <c r="E93" s="217"/>
      <c r="F93" s="238"/>
      <c r="G93" s="239"/>
      <c r="H93" s="240"/>
      <c r="I93" s="57"/>
      <c r="J93" s="236"/>
      <c r="K93" s="19"/>
    </row>
    <row r="94" spans="1:11">
      <c r="A94" s="216"/>
      <c r="B94" s="217"/>
      <c r="C94" s="217"/>
      <c r="D94" s="236"/>
      <c r="E94" s="217"/>
      <c r="F94" s="238"/>
      <c r="G94" s="241"/>
      <c r="H94" s="240"/>
      <c r="I94" s="57"/>
      <c r="J94" s="236"/>
      <c r="K94" s="19"/>
    </row>
    <row r="95" spans="1:11">
      <c r="A95" s="216"/>
      <c r="B95" s="217"/>
      <c r="C95" s="217"/>
      <c r="D95" s="236"/>
      <c r="E95" s="217"/>
      <c r="F95" s="238"/>
      <c r="G95" s="242"/>
      <c r="H95" s="240"/>
      <c r="I95" s="57"/>
      <c r="J95" s="236"/>
      <c r="K95" s="19"/>
    </row>
    <row r="96" spans="1:11">
      <c r="A96" s="216"/>
      <c r="B96" s="217"/>
      <c r="C96" s="217"/>
      <c r="D96" s="236"/>
      <c r="E96" s="217"/>
      <c r="F96" s="238"/>
      <c r="G96" s="242"/>
      <c r="H96" s="237"/>
      <c r="I96" s="217"/>
      <c r="J96" s="236"/>
      <c r="K96" s="19"/>
    </row>
    <row r="97" spans="1:11">
      <c r="A97" s="216"/>
      <c r="B97" s="217"/>
      <c r="C97" s="217"/>
      <c r="D97" s="236"/>
      <c r="E97" s="217"/>
      <c r="F97" s="238"/>
      <c r="G97" s="242"/>
      <c r="H97" s="237"/>
      <c r="I97" s="217"/>
      <c r="J97" s="236"/>
      <c r="K97" s="19"/>
    </row>
    <row r="98" spans="1:11">
      <c r="A98" s="216"/>
      <c r="B98" s="217"/>
      <c r="C98" s="217"/>
      <c r="D98" s="236"/>
      <c r="E98" s="217"/>
      <c r="F98" s="238"/>
      <c r="G98" s="242"/>
      <c r="H98" s="237"/>
      <c r="I98" s="217"/>
      <c r="J98" s="236"/>
      <c r="K98" s="19"/>
    </row>
    <row r="99" spans="1:11">
      <c r="A99" s="105"/>
      <c r="B99" s="18"/>
      <c r="C99" s="18"/>
      <c r="D99" s="80"/>
      <c r="E99" s="18"/>
      <c r="F99" s="210"/>
      <c r="G99" s="223"/>
      <c r="H99" s="195"/>
      <c r="I99" s="18"/>
      <c r="J99" s="80"/>
      <c r="K99" s="19"/>
    </row>
    <row r="100" spans="1:11" ht="14.25" thickBot="1">
      <c r="A100" s="44"/>
      <c r="B100" s="212"/>
      <c r="C100" s="212"/>
      <c r="D100" s="212"/>
      <c r="E100" s="212"/>
      <c r="F100" s="212"/>
      <c r="G100" s="212"/>
      <c r="H100" s="212"/>
      <c r="I100" s="212"/>
      <c r="J100" s="212"/>
      <c r="K100" s="167"/>
    </row>
    <row r="101" spans="1:11" ht="8.4499999999999993" customHeight="1"/>
  </sheetData>
  <sheetProtection password="89E8" sheet="1" objects="1" scenarios="1" selectLockedCells="1"/>
  <mergeCells count="30">
    <mergeCell ref="I62:K62"/>
    <mergeCell ref="I63:K63"/>
    <mergeCell ref="I64:K64"/>
    <mergeCell ref="I65:K65"/>
    <mergeCell ref="A2:K2"/>
    <mergeCell ref="C4:F4"/>
    <mergeCell ref="H4:K4"/>
    <mergeCell ref="C28:E28"/>
    <mergeCell ref="A3:B3"/>
    <mergeCell ref="A4:B4"/>
    <mergeCell ref="C14:J17"/>
    <mergeCell ref="I28:K28"/>
    <mergeCell ref="I11:K11"/>
    <mergeCell ref="I22:K22"/>
    <mergeCell ref="A52:B52"/>
    <mergeCell ref="A53:B53"/>
    <mergeCell ref="C53:F53"/>
    <mergeCell ref="H53:K53"/>
    <mergeCell ref="J38:K38"/>
    <mergeCell ref="J40:K40"/>
    <mergeCell ref="J42:K42"/>
    <mergeCell ref="A51:K51"/>
    <mergeCell ref="C52:H52"/>
    <mergeCell ref="I52:K52"/>
    <mergeCell ref="J44:K44"/>
    <mergeCell ref="C3:H3"/>
    <mergeCell ref="I3:K3"/>
    <mergeCell ref="I29:K29"/>
    <mergeCell ref="I32:K32"/>
    <mergeCell ref="I30:K30"/>
  </mergeCells>
  <phoneticPr fontId="3"/>
  <conditionalFormatting sqref="H46:H47">
    <cfRule type="cellIs" dxfId="12" priority="18" stopIfTrue="1" operator="greaterThan">
      <formula>0.1</formula>
    </cfRule>
  </conditionalFormatting>
  <conditionalFormatting sqref="G19">
    <cfRule type="expression" dxfId="11" priority="4" stopIfTrue="1">
      <formula>$G$19&lt;&gt;0.5</formula>
    </cfRule>
    <cfRule type="expression" dxfId="10" priority="15" stopIfTrue="1">
      <formula>$G$19&lt;&gt;0.5</formula>
    </cfRule>
  </conditionalFormatting>
  <conditionalFormatting sqref="G20">
    <cfRule type="expression" dxfId="9" priority="3" stopIfTrue="1">
      <formula>$G$20&lt;&gt;0.3</formula>
    </cfRule>
    <cfRule type="expression" dxfId="8" priority="14" stopIfTrue="1">
      <formula>$G$20&lt;&gt;0.3</formula>
    </cfRule>
  </conditionalFormatting>
  <conditionalFormatting sqref="G27">
    <cfRule type="expression" dxfId="7" priority="2" stopIfTrue="1">
      <formula>$G$27&lt;&gt;0.6</formula>
    </cfRule>
    <cfRule type="expression" dxfId="6" priority="13" stopIfTrue="1">
      <formula>$G$27&lt;&gt;0.6</formula>
    </cfRule>
  </conditionalFormatting>
  <conditionalFormatting sqref="G67">
    <cfRule type="expression" dxfId="5" priority="12" stopIfTrue="1">
      <formula>$G$67&lt;&gt;5</formula>
    </cfRule>
  </conditionalFormatting>
  <conditionalFormatting sqref="G69">
    <cfRule type="expression" dxfId="4" priority="10" stopIfTrue="1">
      <formula>$G$69&lt;&gt;10</formula>
    </cfRule>
  </conditionalFormatting>
  <conditionalFormatting sqref="G68">
    <cfRule type="expression" dxfId="3" priority="7" stopIfTrue="1">
      <formula>$G$68&lt;&gt;5</formula>
    </cfRule>
  </conditionalFormatting>
  <conditionalFormatting sqref="G71">
    <cfRule type="expression" dxfId="2" priority="6" stopIfTrue="1">
      <formula>$G$71&lt;&gt;400</formula>
    </cfRule>
  </conditionalFormatting>
  <conditionalFormatting sqref="G73">
    <cfRule type="expression" dxfId="1" priority="5" stopIfTrue="1">
      <formula>$G$73&lt;&gt;1</formula>
    </cfRule>
  </conditionalFormatting>
  <conditionalFormatting sqref="G70">
    <cfRule type="expression" dxfId="0" priority="1" stopIfTrue="1">
      <formula>$G$70&lt;&gt;0.4</formula>
    </cfRule>
  </conditionalFormatting>
  <pageMargins left="0.78740157480314965" right="0.51181102362204722" top="0.78740157480314965" bottom="0.39370078740157483" header="0.19685039370078741" footer="0.19685039370078741"/>
  <pageSetup paperSize="9" orientation="portrait" r:id="rId1"/>
  <rowBreaks count="2" manualBreakCount="2">
    <brk id="49" max="16383" man="1"/>
    <brk id="10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1.定格消費電力</vt:lpstr>
      <vt:lpstr>2.熱効率</vt:lpstr>
      <vt:lpstr>3.立上り性能</vt:lpstr>
      <vt:lpstr>4.調理能力</vt:lpstr>
      <vt:lpstr>5.消費電力量</vt:lpstr>
      <vt:lpstr>6.給水量</vt:lpstr>
      <vt:lpstr>'1.定格消費電力'!Print_Area</vt:lpstr>
      <vt:lpstr>'2.熱効率'!Print_Area</vt:lpstr>
      <vt:lpstr>'3.立上り性能'!Print_Area</vt:lpstr>
      <vt:lpstr>'4.調理能力'!Print_Area</vt:lpstr>
      <vt:lpstr>'5.消費電力量'!Print_Area</vt:lpstr>
      <vt:lpstr>'6.給水量'!Print_Area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2016-02-10T13:09:34Z</dcterms:created>
  <dcterms:modified xsi:type="dcterms:W3CDTF">2017-02-28T04:46:37Z</dcterms:modified>
</cp:coreProperties>
</file>