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7185" yWindow="3105" windowWidth="7200" windowHeight="3120"/>
  </bookViews>
  <sheets>
    <sheet name="表紙" sheetId="10" r:id="rId1"/>
    <sheet name="1.定格消費電力" sheetId="13" r:id="rId2"/>
    <sheet name="3.立上り性能A" sheetId="4" r:id="rId3"/>
    <sheet name="3.立上り性能B" sheetId="11" r:id="rId4"/>
    <sheet name="4.処理能力" sheetId="5" r:id="rId5"/>
    <sheet name="5.消費電力量" sheetId="6" r:id="rId6"/>
    <sheet name="6.給湯量" sheetId="7" r:id="rId7"/>
  </sheets>
  <definedNames>
    <definedName name="_xlnm._FilterDatabase" localSheetId="0" hidden="1">表紙!$N$16:$P$16</definedName>
    <definedName name="_xlnm.Print_Area" localSheetId="1">'1.定格消費電力'!$A$2:$J$55</definedName>
    <definedName name="_xlnm.Print_Area" localSheetId="2">'3.立上り性能A'!$A$2:$K$51</definedName>
    <definedName name="_xlnm.Print_Area" localSheetId="3">'3.立上り性能B'!$A$2:$J$54</definedName>
    <definedName name="_xlnm.Print_Area" localSheetId="4">'4.処理能力'!$A$2:$K$51,'4.処理能力'!$A$54:$K$103</definedName>
    <definedName name="_xlnm.Print_Area" localSheetId="5">'5.消費電力量'!$A$2:$K$48,'5.消費電力量'!$A$51:$K$96</definedName>
    <definedName name="_xlnm.Print_Area" localSheetId="6">'6.給湯量'!$A$2:$K$47</definedName>
    <definedName name="_xlnm.Print_Area" localSheetId="0">表紙!$A$1:$L$61</definedName>
    <definedName name="Tc給水">'4.処理能力'!$Q$49</definedName>
    <definedName name="Tc給湯">'4.処理能力'!$N$49</definedName>
    <definedName name="Tc式">INDIRECT('4.処理能力'!$N$37)</definedName>
    <definedName name="温記号">INDIRECT('3.立上り性能B'!$P$29)</definedName>
    <definedName name="給水温">'3.立上り性能B'!$P$30</definedName>
    <definedName name="給湯温">'3.立上り性能B'!$Q$30</definedName>
    <definedName name="処理給水">'4.処理能力'!$Q$42</definedName>
    <definedName name="処理給湯">'4.処理能力'!$N$42</definedName>
    <definedName name="処理式">INDIRECT('4.処理能力'!$N$36)</definedName>
    <definedName name="消費処給水">'5.消費電力量'!$N$61</definedName>
    <definedName name="消費処給湯">'5.消費電力量'!$N$59</definedName>
    <definedName name="消費処式">INDIRECT('5.消費電力量'!$M$58)</definedName>
    <definedName name="消費替給水">'5.消費電力量'!$N$30</definedName>
    <definedName name="消費替給湯">'5.消費電力量'!$N$28</definedName>
    <definedName name="消費替式">INDIRECT('5.消費電力量'!$M$27)</definedName>
    <definedName name="消費立給水">'5.消費電力量'!$M$8</definedName>
    <definedName name="消費立給湯">'5.消費電力量'!$M$4</definedName>
    <definedName name="消費立式">INDIRECT('5.消費電力量'!$M$14)</definedName>
    <definedName name="性能式">INDIRECT('3.立上り性能B'!$L$32)</definedName>
    <definedName name="立給水">'3.立上り性能B'!$P$34</definedName>
    <definedName name="立給湯">'3.立上り性能B'!$L$34</definedName>
  </definedNames>
  <calcPr calcId="145621"/>
</workbook>
</file>

<file path=xl/calcChain.xml><?xml version="1.0" encoding="utf-8"?>
<calcChain xmlns="http://schemas.openxmlformats.org/spreadsheetml/2006/main">
  <c r="H12" i="6" l="1"/>
  <c r="G12" i="6"/>
  <c r="R12" i="6"/>
  <c r="P29" i="11" l="1"/>
  <c r="A2" i="4" l="1"/>
  <c r="A2" i="13"/>
  <c r="A2" i="5" l="1"/>
  <c r="H21" i="5" l="1"/>
  <c r="M58" i="6"/>
  <c r="M27" i="6"/>
  <c r="M14" i="6"/>
  <c r="N14" i="6"/>
  <c r="C61" i="6"/>
  <c r="B29" i="6"/>
  <c r="B12" i="6"/>
  <c r="N37" i="5"/>
  <c r="B30" i="11"/>
  <c r="C31" i="5"/>
  <c r="L32" i="11"/>
  <c r="N36" i="5"/>
  <c r="O36" i="5"/>
  <c r="H13" i="6" l="1"/>
  <c r="G13" i="6"/>
  <c r="H11" i="6"/>
  <c r="G11" i="6"/>
  <c r="M32" i="11"/>
  <c r="G32" i="11" s="1"/>
  <c r="F32" i="11" l="1"/>
  <c r="A2" i="11"/>
  <c r="A2" i="6" l="1"/>
  <c r="A54" i="5"/>
  <c r="H25" i="13"/>
  <c r="H32" i="13"/>
  <c r="H40" i="13"/>
  <c r="H18" i="10"/>
  <c r="E26" i="13"/>
  <c r="F33" i="13"/>
  <c r="E33" i="13"/>
  <c r="F26" i="13"/>
  <c r="H26" i="7"/>
  <c r="N49" i="10" s="1"/>
  <c r="H25" i="7"/>
  <c r="N50" i="10" s="1"/>
  <c r="H24" i="7"/>
  <c r="N51" i="10" s="1"/>
  <c r="N40" i="10"/>
  <c r="N42" i="10"/>
  <c r="N39" i="10"/>
  <c r="N41" i="10"/>
  <c r="K41" i="10"/>
  <c r="K40" i="10"/>
  <c r="K39" i="10"/>
  <c r="H61" i="5"/>
  <c r="H59" i="6" s="1"/>
  <c r="K42" i="10"/>
  <c r="G28" i="4"/>
  <c r="B3" i="5"/>
  <c r="B55" i="5" s="1"/>
  <c r="F41" i="11"/>
  <c r="G41" i="11"/>
  <c r="G36" i="4"/>
  <c r="B3" i="4"/>
  <c r="G4" i="13"/>
  <c r="B4" i="13"/>
  <c r="B3" i="13"/>
  <c r="B3" i="7"/>
  <c r="B3" i="6"/>
  <c r="B52" i="6"/>
  <c r="B3" i="11"/>
  <c r="H4" i="6"/>
  <c r="B4" i="6"/>
  <c r="H36" i="4"/>
  <c r="G8" i="11"/>
  <c r="H7" i="4"/>
  <c r="G74" i="6"/>
  <c r="H39" i="5"/>
  <c r="H34" i="5"/>
  <c r="H29" i="5"/>
  <c r="G34" i="11"/>
  <c r="H28" i="4"/>
  <c r="H27" i="4"/>
  <c r="H74" i="6"/>
  <c r="H15" i="6"/>
  <c r="H33" i="6" s="1"/>
  <c r="G15" i="6"/>
  <c r="G33" i="6" s="1"/>
  <c r="H13" i="7"/>
  <c r="H23" i="7" s="1"/>
  <c r="H8" i="7"/>
  <c r="G14" i="6" s="1"/>
  <c r="H44" i="5"/>
  <c r="G22" i="11"/>
  <c r="F22" i="11"/>
  <c r="H18" i="4"/>
  <c r="G18" i="4"/>
  <c r="B56" i="5"/>
  <c r="H53" i="6"/>
  <c r="H56" i="5"/>
  <c r="B4" i="11"/>
  <c r="G4" i="11"/>
  <c r="H4" i="4"/>
  <c r="H4" i="7"/>
  <c r="H4" i="5"/>
  <c r="B4" i="7"/>
  <c r="B53" i="6"/>
  <c r="B4" i="5"/>
  <c r="B4" i="4"/>
  <c r="K50" i="10"/>
  <c r="K49" i="10"/>
  <c r="K18" i="10"/>
  <c r="H23" i="10"/>
  <c r="K24" i="10"/>
  <c r="H20" i="10"/>
  <c r="I20" i="10"/>
  <c r="L19" i="10"/>
  <c r="K19" i="10"/>
  <c r="K20" i="10"/>
  <c r="L24" i="10"/>
  <c r="K23" i="10"/>
  <c r="I23" i="10"/>
  <c r="K22" i="10"/>
  <c r="K21" i="10"/>
  <c r="L21" i="10"/>
  <c r="H20" i="4" l="1"/>
  <c r="H22" i="4" s="1"/>
  <c r="G18" i="6"/>
  <c r="A51" i="6"/>
  <c r="A2" i="7"/>
  <c r="H76" i="6"/>
  <c r="H78" i="6" s="1"/>
  <c r="H45" i="10"/>
  <c r="H62" i="6"/>
  <c r="H32" i="6"/>
  <c r="H36" i="6" s="1"/>
  <c r="H43" i="10"/>
  <c r="H14" i="6"/>
  <c r="H18" i="6" s="1"/>
  <c r="G32" i="6"/>
  <c r="G36" i="6" s="1"/>
  <c r="H22" i="7"/>
  <c r="H28" i="7" s="1"/>
  <c r="H49" i="10" s="1"/>
  <c r="H43" i="5"/>
  <c r="H42" i="5"/>
  <c r="H61" i="6"/>
  <c r="K51" i="10"/>
  <c r="G24" i="11"/>
  <c r="G26" i="11" s="1"/>
  <c r="H30" i="4"/>
  <c r="H32" i="4" s="1"/>
  <c r="G36" i="11"/>
  <c r="H37" i="10" l="1"/>
  <c r="H86" i="6"/>
  <c r="H38" i="6"/>
  <c r="H85" i="6" s="1"/>
  <c r="H46" i="5"/>
  <c r="H50" i="5" s="1"/>
  <c r="H63" i="6" s="1"/>
  <c r="G39" i="11"/>
  <c r="H34" i="4"/>
  <c r="H20" i="6"/>
  <c r="H22" i="6" s="1"/>
  <c r="H33" i="10" l="1"/>
  <c r="H88" i="6"/>
  <c r="H29" i="10"/>
  <c r="H60" i="6"/>
  <c r="H66" i="6" s="1"/>
  <c r="H35" i="10" s="1"/>
  <c r="H27" i="10"/>
  <c r="H31" i="10"/>
  <c r="H84" i="6"/>
  <c r="H87" i="6" l="1"/>
  <c r="H95" i="6" s="1"/>
  <c r="H39" i="10" s="1"/>
</calcChain>
</file>

<file path=xl/sharedStrings.xml><?xml version="1.0" encoding="utf-8"?>
<sst xmlns="http://schemas.openxmlformats.org/spreadsheetml/2006/main" count="555" uniqueCount="323">
  <si>
    <r>
      <t>V</t>
    </r>
    <r>
      <rPr>
        <vertAlign val="subscript"/>
        <sz val="10"/>
        <rFont val="Century"/>
        <family val="1"/>
      </rPr>
      <t>c</t>
    </r>
    <r>
      <rPr>
        <sz val="10"/>
        <rFont val="ＭＳ Ｐゴシック"/>
        <family val="3"/>
        <charset val="128"/>
      </rPr>
      <t xml:space="preserve"> = </t>
    </r>
    <phoneticPr fontId="3"/>
  </si>
  <si>
    <t>(ℓ/回)</t>
    <rPh sb="3" eb="4">
      <t>カイ</t>
    </rPh>
    <phoneticPr fontId="3"/>
  </si>
  <si>
    <t>(ℓ/日)</t>
    <rPh sb="3" eb="4">
      <t>ヒ</t>
    </rPh>
    <phoneticPr fontId="3"/>
  </si>
  <si>
    <r>
      <t>W</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t>
    </r>
    <phoneticPr fontId="3"/>
  </si>
  <si>
    <t>型　　式</t>
    <rPh sb="0" eb="1">
      <t>カタ</t>
    </rPh>
    <rPh sb="3" eb="4">
      <t>シキ</t>
    </rPh>
    <phoneticPr fontId="3"/>
  </si>
  <si>
    <t>製造者名</t>
    <rPh sb="0" eb="2">
      <t>セイゾウ</t>
    </rPh>
    <rPh sb="2" eb="3">
      <t>シャ</t>
    </rPh>
    <rPh sb="3" eb="4">
      <t>メイ</t>
    </rPh>
    <phoneticPr fontId="3"/>
  </si>
  <si>
    <t xml:space="preserve"> (kWh/日）</t>
  </si>
  <si>
    <t>試験場所</t>
    <rPh sb="0" eb="2">
      <t>シケン</t>
    </rPh>
    <rPh sb="2" eb="4">
      <t>バショ</t>
    </rPh>
    <phoneticPr fontId="3"/>
  </si>
  <si>
    <t>試験日</t>
    <rPh sb="0" eb="2">
      <t>シケン</t>
    </rPh>
    <rPh sb="2" eb="3">
      <t>ヒ</t>
    </rPh>
    <phoneticPr fontId="3"/>
  </si>
  <si>
    <t>測定器</t>
    <rPh sb="0" eb="2">
      <t>ソクテイ</t>
    </rPh>
    <rPh sb="2" eb="3">
      <t>ウツワ</t>
    </rPh>
    <phoneticPr fontId="3"/>
  </si>
  <si>
    <t>電　　源</t>
    <rPh sb="0" eb="1">
      <t>デン</t>
    </rPh>
    <rPh sb="3" eb="4">
      <t>ミナモト</t>
    </rPh>
    <phoneticPr fontId="3"/>
  </si>
  <si>
    <t>(min）</t>
    <phoneticPr fontId="3"/>
  </si>
  <si>
    <t>①立上り時</t>
    <phoneticPr fontId="3"/>
  </si>
  <si>
    <t>(kWh/h)</t>
    <phoneticPr fontId="3"/>
  </si>
  <si>
    <t>仕上げすすぎタンク</t>
    <rPh sb="0" eb="2">
      <t>シア</t>
    </rPh>
    <phoneticPr fontId="3"/>
  </si>
  <si>
    <t>表示洗浄能力</t>
    <rPh sb="0" eb="2">
      <t>ヒョウジ</t>
    </rPh>
    <rPh sb="2" eb="4">
      <t>センジョウ</t>
    </rPh>
    <rPh sb="4" eb="6">
      <t>ノウリョク</t>
    </rPh>
    <phoneticPr fontId="3"/>
  </si>
  <si>
    <r>
      <t>(</t>
    </r>
    <r>
      <rPr>
        <sz val="8"/>
        <rFont val="ＭＳ Ｐゴシック"/>
        <family val="3"/>
        <charset val="128"/>
      </rPr>
      <t>ラック</t>
    </r>
    <r>
      <rPr>
        <sz val="10"/>
        <rFont val="ＭＳ Ｐゴシック"/>
        <family val="3"/>
        <charset val="128"/>
      </rPr>
      <t>/h)</t>
    </r>
    <phoneticPr fontId="3"/>
  </si>
  <si>
    <t>④待機時</t>
    <phoneticPr fontId="3"/>
  </si>
  <si>
    <t>機器の
主な仕様</t>
    <rPh sb="0" eb="2">
      <t>キキ</t>
    </rPh>
    <rPh sb="4" eb="5">
      <t>オモ</t>
    </rPh>
    <rPh sb="6" eb="8">
      <t>シヨウ</t>
    </rPh>
    <phoneticPr fontId="3"/>
  </si>
  <si>
    <t>(℃)</t>
  </si>
  <si>
    <t>(ﾗｯｸ／h)</t>
  </si>
  <si>
    <t>試験食器写真</t>
    <rPh sb="0" eb="2">
      <t>シケン</t>
    </rPh>
    <rPh sb="2" eb="4">
      <t>ショッキ</t>
    </rPh>
    <rPh sb="4" eb="6">
      <t>シャシン</t>
    </rPh>
    <phoneticPr fontId="3"/>
  </si>
  <si>
    <t>(回/日)</t>
  </si>
  <si>
    <t>担当部署</t>
    <rPh sb="0" eb="2">
      <t>タントウ</t>
    </rPh>
    <rPh sb="2" eb="4">
      <t>ブショ</t>
    </rPh>
    <phoneticPr fontId="3"/>
  </si>
  <si>
    <t>（秒）</t>
    <rPh sb="1" eb="2">
      <t>ビョウ</t>
    </rPh>
    <phoneticPr fontId="3"/>
  </si>
  <si>
    <t>定格消費電力</t>
    <rPh sb="0" eb="2">
      <t>テイカク</t>
    </rPh>
    <rPh sb="2" eb="4">
      <t>ショウヒ</t>
    </rPh>
    <rPh sb="4" eb="6">
      <t>デンリョク</t>
    </rPh>
    <phoneticPr fontId="3"/>
  </si>
  <si>
    <t>（小数点以下1位）</t>
    <rPh sb="1" eb="4">
      <t>ショウスウテン</t>
    </rPh>
    <rPh sb="4" eb="6">
      <t>イカ</t>
    </rPh>
    <rPh sb="7" eb="8">
      <t>イ</t>
    </rPh>
    <phoneticPr fontId="3"/>
  </si>
  <si>
    <t>（小数点以下3位）</t>
    <rPh sb="1" eb="4">
      <t>ショウスウテン</t>
    </rPh>
    <rPh sb="4" eb="6">
      <t>イカ</t>
    </rPh>
    <rPh sb="7" eb="8">
      <t>イ</t>
    </rPh>
    <phoneticPr fontId="3"/>
  </si>
  <si>
    <t>(min)</t>
    <phoneticPr fontId="3"/>
  </si>
  <si>
    <t>1回目</t>
    <rPh sb="1" eb="3">
      <t>カイメ</t>
    </rPh>
    <phoneticPr fontId="3"/>
  </si>
  <si>
    <t>２回目</t>
    <rPh sb="1" eb="3">
      <t>カイメ</t>
    </rPh>
    <phoneticPr fontId="3"/>
  </si>
  <si>
    <t>2回目</t>
    <rPh sb="1" eb="3">
      <t>カイメ</t>
    </rPh>
    <phoneticPr fontId="3"/>
  </si>
  <si>
    <t>（小数点以下2位）</t>
    <rPh sb="1" eb="4">
      <t>ショウスウテン</t>
    </rPh>
    <rPh sb="4" eb="6">
      <t>イカ</t>
    </rPh>
    <rPh sb="7" eb="8">
      <t>イ</t>
    </rPh>
    <phoneticPr fontId="3"/>
  </si>
  <si>
    <t>品　　目</t>
    <rPh sb="0" eb="1">
      <t>シナ</t>
    </rPh>
    <rPh sb="3" eb="4">
      <t>メ</t>
    </rPh>
    <phoneticPr fontId="3"/>
  </si>
  <si>
    <t>名　　称</t>
    <rPh sb="0" eb="1">
      <t>ナ</t>
    </rPh>
    <rPh sb="3" eb="4">
      <t>ショウ</t>
    </rPh>
    <phoneticPr fontId="3"/>
  </si>
  <si>
    <t>重量(kg)</t>
    <rPh sb="0" eb="2">
      <t>ジュウリョウ</t>
    </rPh>
    <phoneticPr fontId="3"/>
  </si>
  <si>
    <t>誤差</t>
    <rPh sb="0" eb="2">
      <t>ゴサ</t>
    </rPh>
    <phoneticPr fontId="3"/>
  </si>
  <si>
    <t>～</t>
    <phoneticPr fontId="3"/>
  </si>
  <si>
    <r>
      <t>W</t>
    </r>
    <r>
      <rPr>
        <vertAlign val="subscript"/>
        <sz val="14"/>
        <rFont val="Century"/>
        <family val="1"/>
      </rPr>
      <t>c</t>
    </r>
    <phoneticPr fontId="3"/>
  </si>
  <si>
    <t>試験日</t>
    <rPh sb="0" eb="3">
      <t>シケンビ</t>
    </rPh>
    <phoneticPr fontId="3"/>
  </si>
  <si>
    <t>湿度(%)</t>
    <rPh sb="0" eb="1">
      <t>シツ</t>
    </rPh>
    <rPh sb="1" eb="2">
      <t>タビ</t>
    </rPh>
    <phoneticPr fontId="3"/>
  </si>
  <si>
    <t>気圧(hPa)</t>
    <rPh sb="0" eb="1">
      <t>キ</t>
    </rPh>
    <rPh sb="1" eb="2">
      <t>アツ</t>
    </rPh>
    <phoneticPr fontId="3"/>
  </si>
  <si>
    <t>室温(℃)</t>
    <phoneticPr fontId="3"/>
  </si>
  <si>
    <t>作成日</t>
    <rPh sb="0" eb="2">
      <t>サクセイ</t>
    </rPh>
    <rPh sb="2" eb="3">
      <t>ニチ</t>
    </rPh>
    <phoneticPr fontId="3"/>
  </si>
  <si>
    <t>③処理時</t>
    <phoneticPr fontId="3"/>
  </si>
  <si>
    <r>
      <t>W</t>
    </r>
    <r>
      <rPr>
        <vertAlign val="subscript"/>
        <sz val="14"/>
        <rFont val="Century"/>
        <family val="1"/>
      </rPr>
      <t>dV</t>
    </r>
    <phoneticPr fontId="3"/>
  </si>
  <si>
    <r>
      <t>T</t>
    </r>
    <r>
      <rPr>
        <vertAlign val="subscript"/>
        <sz val="10"/>
        <rFont val="Century"/>
        <family val="1"/>
      </rPr>
      <t>2</t>
    </r>
    <r>
      <rPr>
        <vertAlign val="subscript"/>
        <sz val="10"/>
        <rFont val="ＭＳ Ｐゴシック"/>
        <family val="3"/>
        <charset val="128"/>
      </rPr>
      <t xml:space="preserve"> </t>
    </r>
    <r>
      <rPr>
        <sz val="10"/>
        <rFont val="ＭＳ Ｐゴシック"/>
        <family val="3"/>
        <charset val="128"/>
      </rPr>
      <t xml:space="preserve"> =</t>
    </r>
    <phoneticPr fontId="3"/>
  </si>
  <si>
    <r>
      <t>q</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 xml:space="preserve"> =</t>
    </r>
    <phoneticPr fontId="3"/>
  </si>
  <si>
    <t>(kWh/日)</t>
    <rPh sb="5" eb="6">
      <t>ヒ</t>
    </rPh>
    <phoneticPr fontId="3"/>
  </si>
  <si>
    <t>(ℓ/ﾗｯｸ)</t>
    <phoneticPr fontId="3"/>
  </si>
  <si>
    <t>（ｗ） ×</t>
    <phoneticPr fontId="3"/>
  </si>
  <si>
    <t>（Ｄ）　　×</t>
    <phoneticPr fontId="3"/>
  </si>
  <si>
    <t>（Ｈ）　</t>
    <phoneticPr fontId="3"/>
  </si>
  <si>
    <r>
      <t>V</t>
    </r>
    <r>
      <rPr>
        <vertAlign val="subscript"/>
        <sz val="14"/>
        <rFont val="Century"/>
        <family val="1"/>
      </rPr>
      <t>c</t>
    </r>
    <phoneticPr fontId="3"/>
  </si>
  <si>
    <r>
      <t>P</t>
    </r>
    <r>
      <rPr>
        <vertAlign val="subscript"/>
        <sz val="10"/>
        <rFont val="Century"/>
        <family val="1"/>
      </rPr>
      <t xml:space="preserve">s </t>
    </r>
    <r>
      <rPr>
        <sz val="10"/>
        <rFont val="ＭＳ Ｐゴシック"/>
        <family val="3"/>
        <charset val="128"/>
      </rPr>
      <t xml:space="preserve"> =</t>
    </r>
    <phoneticPr fontId="3"/>
  </si>
  <si>
    <r>
      <rPr>
        <i/>
        <sz val="14"/>
        <rFont val="Century"/>
        <family val="1"/>
      </rPr>
      <t>T</t>
    </r>
    <r>
      <rPr>
        <vertAlign val="subscript"/>
        <sz val="14"/>
        <rFont val="Century"/>
        <family val="1"/>
      </rPr>
      <t>s</t>
    </r>
    <phoneticPr fontId="3"/>
  </si>
  <si>
    <r>
      <t>W</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</si>
  <si>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t>C</t>
    </r>
    <r>
      <rPr>
        <sz val="10"/>
        <rFont val="ＭＳ Ｐゴシック"/>
        <family val="3"/>
        <charset val="128"/>
      </rPr>
      <t xml:space="preserve"> = </t>
    </r>
    <phoneticPr fontId="3"/>
  </si>
  <si>
    <t>(℃)</t>
    <phoneticPr fontId="3"/>
  </si>
  <si>
    <r>
      <t>T</t>
    </r>
    <r>
      <rPr>
        <vertAlign val="subscript"/>
        <sz val="10"/>
        <rFont val="Century"/>
        <family val="1"/>
      </rPr>
      <t>c</t>
    </r>
    <r>
      <rPr>
        <sz val="10"/>
        <rFont val="ＭＳ Ｐゴシック"/>
        <family val="3"/>
        <charset val="128"/>
      </rPr>
      <t xml:space="preserve"> = </t>
    </r>
    <phoneticPr fontId="3"/>
  </si>
  <si>
    <r>
      <t>V</t>
    </r>
    <r>
      <rPr>
        <vertAlign val="subscript"/>
        <sz val="10"/>
        <rFont val="Century"/>
        <family val="1"/>
      </rPr>
      <t xml:space="preserve">c </t>
    </r>
    <r>
      <rPr>
        <sz val="10"/>
        <rFont val="ＭＳ Ｐゴシック"/>
        <family val="3"/>
        <charset val="128"/>
      </rPr>
      <t xml:space="preserve"> = </t>
    </r>
    <phoneticPr fontId="3"/>
  </si>
  <si>
    <t>④日あたり消費給湯量</t>
    <rPh sb="1" eb="2">
      <t>ヒ</t>
    </rPh>
    <rPh sb="5" eb="7">
      <t>ショウヒ</t>
    </rPh>
    <rPh sb="7" eb="9">
      <t>キュウトウ</t>
    </rPh>
    <rPh sb="9" eb="10">
      <t>リョウ</t>
    </rPh>
    <phoneticPr fontId="3"/>
  </si>
  <si>
    <t>選択してください</t>
    <rPh sb="0" eb="2">
      <t>センタク</t>
    </rPh>
    <phoneticPr fontId="3"/>
  </si>
  <si>
    <r>
      <t>T</t>
    </r>
    <r>
      <rPr>
        <vertAlign val="subscript"/>
        <sz val="10"/>
        <rFont val="Century"/>
        <family val="1"/>
      </rPr>
      <t>jo</t>
    </r>
    <r>
      <rPr>
        <vertAlign val="subscript"/>
        <sz val="10"/>
        <rFont val="ＭＳ Ｐゴシック"/>
        <family val="3"/>
        <charset val="128"/>
      </rPr>
      <t xml:space="preserve"> </t>
    </r>
    <r>
      <rPr>
        <sz val="10"/>
        <rFont val="ＭＳ Ｐゴシック"/>
        <family val="3"/>
        <charset val="128"/>
      </rPr>
      <t>=</t>
    </r>
    <phoneticPr fontId="3"/>
  </si>
  <si>
    <t>（s/回）</t>
    <rPh sb="3" eb="4">
      <t>カイ</t>
    </rPh>
    <phoneticPr fontId="3"/>
  </si>
  <si>
    <t>（整数）</t>
    <rPh sb="1" eb="3">
      <t>セイスウ</t>
    </rPh>
    <phoneticPr fontId="3"/>
  </si>
  <si>
    <r>
      <t>T</t>
    </r>
    <r>
      <rPr>
        <vertAlign val="subscript"/>
        <sz val="10"/>
        <rFont val="Century"/>
        <family val="1"/>
      </rPr>
      <t>j</t>
    </r>
    <r>
      <rPr>
        <vertAlign val="subscript"/>
        <sz val="10"/>
        <rFont val="ＭＳ Ｐゴシック"/>
        <family val="3"/>
        <charset val="128"/>
      </rPr>
      <t xml:space="preserve"> </t>
    </r>
    <r>
      <rPr>
        <sz val="10"/>
        <rFont val="ＭＳ Ｐゴシック"/>
        <family val="3"/>
        <charset val="128"/>
      </rPr>
      <t>=</t>
    </r>
    <phoneticPr fontId="3"/>
  </si>
  <si>
    <r>
      <t>T</t>
    </r>
    <r>
      <rPr>
        <vertAlign val="subscript"/>
        <sz val="10"/>
        <rFont val="Century"/>
        <family val="1"/>
      </rPr>
      <t>p</t>
    </r>
    <r>
      <rPr>
        <vertAlign val="subscript"/>
        <sz val="10"/>
        <rFont val="ＭＳ Ｐゴシック"/>
        <family val="3"/>
        <charset val="128"/>
      </rPr>
      <t xml:space="preserve"> </t>
    </r>
    <r>
      <rPr>
        <sz val="10"/>
        <rFont val="ＭＳ Ｐゴシック"/>
        <family val="3"/>
        <charset val="128"/>
      </rPr>
      <t>=</t>
    </r>
    <phoneticPr fontId="3"/>
  </si>
  <si>
    <r>
      <t xml:space="preserve"> </t>
    </r>
    <r>
      <rPr>
        <i/>
        <sz val="10"/>
        <rFont val="Symbol"/>
        <family val="1"/>
        <charset val="2"/>
      </rPr>
      <t>q</t>
    </r>
    <r>
      <rPr>
        <vertAlign val="subscript"/>
        <sz val="10"/>
        <rFont val="ＭＳ Ｐゴシック"/>
        <family val="3"/>
        <charset val="128"/>
      </rPr>
      <t>t　</t>
    </r>
    <r>
      <rPr>
        <sz val="10"/>
        <rFont val="ＭＳ Ｐゴシック"/>
        <family val="3"/>
        <charset val="128"/>
      </rPr>
      <t>=</t>
    </r>
    <phoneticPr fontId="3"/>
  </si>
  <si>
    <r>
      <t>T</t>
    </r>
    <r>
      <rPr>
        <vertAlign val="subscript"/>
        <sz val="10"/>
        <rFont val="Century"/>
        <family val="1"/>
      </rPr>
      <t>c</t>
    </r>
    <r>
      <rPr>
        <vertAlign val="subscript"/>
        <sz val="10"/>
        <rFont val="ＭＳ Ｐ明朝"/>
        <family val="1"/>
        <charset val="128"/>
      </rPr>
      <t>　</t>
    </r>
    <r>
      <rPr>
        <sz val="10"/>
        <rFont val="ＭＳ Ｐゴシック"/>
        <family val="3"/>
        <charset val="128"/>
      </rPr>
      <t>最大値</t>
    </r>
    <r>
      <rPr>
        <vertAlign val="subscript"/>
        <sz val="10"/>
        <rFont val="Century"/>
        <family val="1"/>
      </rPr>
      <t xml:space="preserve"> </t>
    </r>
    <r>
      <rPr>
        <sz val="10"/>
        <rFont val="ＭＳ Ｐゴシック"/>
        <family val="3"/>
        <charset val="128"/>
      </rPr>
      <t xml:space="preserve"> =</t>
    </r>
    <rPh sb="3" eb="6">
      <t>サイダイチ</t>
    </rPh>
    <phoneticPr fontId="3"/>
  </si>
  <si>
    <t>(min)</t>
  </si>
  <si>
    <r>
      <t>W</t>
    </r>
    <r>
      <rPr>
        <vertAlign val="subscript"/>
        <sz val="10"/>
        <rFont val="Century"/>
        <family val="1"/>
      </rPr>
      <t>c</t>
    </r>
    <r>
      <rPr>
        <sz val="10"/>
        <rFont val="Century"/>
        <family val="1"/>
      </rPr>
      <t xml:space="preserve"> </t>
    </r>
    <r>
      <rPr>
        <sz val="10"/>
        <rFont val="ＭＳ Ｐゴシック"/>
        <family val="3"/>
        <charset val="128"/>
      </rPr>
      <t xml:space="preserve">= </t>
    </r>
    <phoneticPr fontId="3"/>
  </si>
  <si>
    <r>
      <t>W</t>
    </r>
    <r>
      <rPr>
        <vertAlign val="subscript"/>
        <sz val="10"/>
        <rFont val="Century"/>
        <family val="1"/>
      </rPr>
      <t>s</t>
    </r>
    <r>
      <rPr>
        <sz val="10"/>
        <rFont val="ＭＳ Ｐゴシック"/>
        <family val="3"/>
        <charset val="128"/>
      </rPr>
      <t xml:space="preserve"> = </t>
    </r>
    <phoneticPr fontId="3"/>
  </si>
  <si>
    <r>
      <t>W</t>
    </r>
    <r>
      <rPr>
        <vertAlign val="subscript"/>
        <sz val="10"/>
        <rFont val="Century"/>
        <family val="1"/>
      </rPr>
      <t>r</t>
    </r>
    <r>
      <rPr>
        <sz val="10"/>
        <rFont val="ＭＳ Ｐゴシック"/>
        <family val="3"/>
        <charset val="128"/>
      </rPr>
      <t xml:space="preserve"> = </t>
    </r>
    <phoneticPr fontId="3"/>
  </si>
  <si>
    <r>
      <t>T</t>
    </r>
    <r>
      <rPr>
        <vertAlign val="subscript"/>
        <sz val="10"/>
        <rFont val="Century"/>
        <family val="1"/>
      </rPr>
      <t>s</t>
    </r>
    <r>
      <rPr>
        <sz val="10"/>
        <rFont val="ＭＳ Ｐゴシック"/>
        <family val="3"/>
        <charset val="128"/>
      </rPr>
      <t xml:space="preserve"> 平均値  =</t>
    </r>
    <rPh sb="3" eb="6">
      <t>ヘイキンチ</t>
    </rPh>
    <phoneticPr fontId="3"/>
  </si>
  <si>
    <r>
      <t>T</t>
    </r>
    <r>
      <rPr>
        <vertAlign val="subscript"/>
        <sz val="10"/>
        <rFont val="Century"/>
        <family val="1"/>
      </rPr>
      <t xml:space="preserve">s </t>
    </r>
    <r>
      <rPr>
        <sz val="10"/>
        <rFont val="ＭＳ Ｐゴシック"/>
        <family val="3"/>
        <charset val="128"/>
      </rPr>
      <t xml:space="preserve"> =</t>
    </r>
    <phoneticPr fontId="3"/>
  </si>
  <si>
    <r>
      <t>T</t>
    </r>
    <r>
      <rPr>
        <vertAlign val="subscript"/>
        <sz val="10"/>
        <rFont val="Century"/>
        <family val="1"/>
      </rPr>
      <t xml:space="preserve">s </t>
    </r>
    <r>
      <rPr>
        <sz val="10"/>
        <rFont val="ＭＳ Ｐゴシック"/>
        <family val="3"/>
        <charset val="128"/>
      </rPr>
      <t xml:space="preserve"> =</t>
    </r>
    <phoneticPr fontId="3"/>
  </si>
  <si>
    <t>(kWh/回)</t>
    <rPh sb="5" eb="6">
      <t>カイ</t>
    </rPh>
    <phoneticPr fontId="3"/>
  </si>
  <si>
    <r>
      <t>T</t>
    </r>
    <r>
      <rPr>
        <vertAlign val="subscript"/>
        <sz val="10"/>
        <rFont val="Century"/>
        <family val="1"/>
      </rPr>
      <t>i</t>
    </r>
    <r>
      <rPr>
        <vertAlign val="subscript"/>
        <sz val="10"/>
        <rFont val="ＭＳ Ｐゴシック"/>
        <family val="3"/>
        <charset val="128"/>
      </rPr>
      <t xml:space="preserve"> </t>
    </r>
    <r>
      <rPr>
        <sz val="10"/>
        <rFont val="ＭＳ Ｐゴシック"/>
        <family val="3"/>
        <charset val="128"/>
      </rPr>
      <t xml:space="preserve"> =</t>
    </r>
    <phoneticPr fontId="3"/>
  </si>
  <si>
    <t>(ﾗｯｸ/ｈ）</t>
    <phoneticPr fontId="3"/>
  </si>
  <si>
    <t>(ﾗｯｸ/h)</t>
    <phoneticPr fontId="3"/>
  </si>
  <si>
    <t>（ラック/h）</t>
    <phoneticPr fontId="3"/>
  </si>
  <si>
    <t>（ℓ/ラック）</t>
    <phoneticPr fontId="3"/>
  </si>
  <si>
    <t>（ℓ/回）</t>
    <rPh sb="3" eb="4">
      <t>カイ</t>
    </rPh>
    <phoneticPr fontId="3"/>
  </si>
  <si>
    <r>
      <t>（ℓ/</t>
    </r>
    <r>
      <rPr>
        <sz val="8"/>
        <rFont val="ＭＳ Ｐゴシック"/>
        <family val="3"/>
        <charset val="128"/>
      </rPr>
      <t>ラック</t>
    </r>
    <r>
      <rPr>
        <sz val="10"/>
        <rFont val="ＭＳ Ｐゴシック"/>
        <family val="3"/>
        <charset val="128"/>
      </rPr>
      <t>）</t>
    </r>
    <phoneticPr fontId="3"/>
  </si>
  <si>
    <t>（ℓ/日）</t>
    <rPh sb="3" eb="4">
      <t>ヒ</t>
    </rPh>
    <phoneticPr fontId="3"/>
  </si>
  <si>
    <r>
      <t>T</t>
    </r>
    <r>
      <rPr>
        <vertAlign val="subscript"/>
        <sz val="14"/>
        <rFont val="Century"/>
        <family val="1"/>
      </rPr>
      <t>s</t>
    </r>
    <r>
      <rPr>
        <vertAlign val="subscript"/>
        <sz val="10"/>
        <rFont val="Century"/>
        <family val="1"/>
      </rPr>
      <t xml:space="preserve"> </t>
    </r>
    <r>
      <rPr>
        <sz val="10"/>
        <rFont val="ＭＳ Ｐゴシック"/>
        <family val="3"/>
        <charset val="128"/>
      </rPr>
      <t xml:space="preserve"> =</t>
    </r>
    <phoneticPr fontId="3"/>
  </si>
  <si>
    <r>
      <t>W</t>
    </r>
    <r>
      <rPr>
        <vertAlign val="subscript"/>
        <sz val="14"/>
        <rFont val="Century"/>
        <family val="1"/>
      </rPr>
      <t>s</t>
    </r>
    <phoneticPr fontId="3"/>
  </si>
  <si>
    <r>
      <t>T</t>
    </r>
    <r>
      <rPr>
        <vertAlign val="subscript"/>
        <sz val="10"/>
        <rFont val="Century"/>
        <family val="1"/>
      </rPr>
      <t>s</t>
    </r>
    <r>
      <rPr>
        <sz val="10"/>
        <rFont val="ＭＳ Ｐゴシック"/>
        <family val="3"/>
        <charset val="128"/>
      </rPr>
      <t xml:space="preserve"> =</t>
    </r>
    <phoneticPr fontId="3"/>
  </si>
  <si>
    <r>
      <rPr>
        <i/>
        <sz val="10"/>
        <rFont val="Symbol"/>
        <family val="1"/>
        <charset val="2"/>
      </rPr>
      <t>q</t>
    </r>
    <r>
      <rPr>
        <vertAlign val="subscript"/>
        <sz val="10"/>
        <rFont val="Century"/>
        <family val="1"/>
      </rPr>
      <t xml:space="preserve">s </t>
    </r>
    <r>
      <rPr>
        <sz val="10"/>
        <rFont val="ＭＳ Ｐゴシック"/>
        <family val="3"/>
        <charset val="128"/>
      </rPr>
      <t xml:space="preserve"> =</t>
    </r>
    <phoneticPr fontId="3"/>
  </si>
  <si>
    <r>
      <t>T</t>
    </r>
    <r>
      <rPr>
        <vertAlign val="subscript"/>
        <sz val="10"/>
        <rFont val="Century"/>
        <family val="1"/>
      </rPr>
      <t xml:space="preserve">3 </t>
    </r>
    <r>
      <rPr>
        <sz val="10"/>
        <rFont val="ＭＳ Ｐゴシック"/>
        <family val="3"/>
        <charset val="128"/>
      </rPr>
      <t xml:space="preserve"> =</t>
    </r>
    <phoneticPr fontId="3"/>
  </si>
  <si>
    <r>
      <rPr>
        <i/>
        <sz val="10"/>
        <rFont val="Symbol"/>
        <family val="1"/>
        <charset val="2"/>
      </rPr>
      <t>q</t>
    </r>
    <r>
      <rPr>
        <vertAlign val="subscript"/>
        <sz val="10"/>
        <rFont val="Century"/>
        <family val="1"/>
      </rPr>
      <t>s</t>
    </r>
    <r>
      <rPr>
        <sz val="10"/>
        <rFont val="ＭＳ Ｐゴシック"/>
        <family val="3"/>
        <charset val="128"/>
      </rPr>
      <t xml:space="preserve"> ：仕上げすすぎタンクの水の初温[℃]</t>
    </r>
    <phoneticPr fontId="3"/>
  </si>
  <si>
    <r>
      <t>T</t>
    </r>
    <r>
      <rPr>
        <vertAlign val="subscript"/>
        <sz val="10"/>
        <rFont val="ＭＳ Ｐ明朝"/>
        <family val="1"/>
        <charset val="128"/>
      </rPr>
      <t>１</t>
    </r>
    <r>
      <rPr>
        <vertAlign val="subscript"/>
        <sz val="10"/>
        <rFont val="ＭＳ Ｐゴシック"/>
        <family val="3"/>
        <charset val="128"/>
      </rPr>
      <t xml:space="preserve"> </t>
    </r>
    <r>
      <rPr>
        <sz val="10"/>
        <rFont val="ＭＳ Ｐゴシック"/>
        <family val="3"/>
        <charset val="128"/>
      </rPr>
      <t xml:space="preserve"> =</t>
    </r>
    <phoneticPr fontId="3"/>
  </si>
  <si>
    <r>
      <t>C</t>
    </r>
    <r>
      <rPr>
        <i/>
        <sz val="10"/>
        <rFont val="ＭＳ Ｐ明朝"/>
        <family val="1"/>
        <charset val="128"/>
      </rPr>
      <t>　</t>
    </r>
    <r>
      <rPr>
        <sz val="10"/>
        <rFont val="ＭＳ Ｐゴシック"/>
        <family val="3"/>
        <charset val="128"/>
      </rPr>
      <t xml:space="preserve">= </t>
    </r>
    <phoneticPr fontId="3"/>
  </si>
  <si>
    <t>①立上り時</t>
    <phoneticPr fontId="3"/>
  </si>
  <si>
    <t>③処理時</t>
    <phoneticPr fontId="3"/>
  </si>
  <si>
    <t>(ﾗｯｸ/日）</t>
    <phoneticPr fontId="3"/>
  </si>
  <si>
    <t>(h/日)</t>
    <rPh sb="3" eb="4">
      <t>ヒ</t>
    </rPh>
    <phoneticPr fontId="3"/>
  </si>
  <si>
    <t>特に規定しない。</t>
    <rPh sb="0" eb="1">
      <t>トク</t>
    </rPh>
    <rPh sb="2" eb="4">
      <t>キテイ</t>
    </rPh>
    <phoneticPr fontId="3"/>
  </si>
  <si>
    <r>
      <t>T</t>
    </r>
    <r>
      <rPr>
        <vertAlign val="subscript"/>
        <sz val="10"/>
        <rFont val="Century"/>
        <family val="1"/>
      </rPr>
      <t>s</t>
    </r>
    <r>
      <rPr>
        <sz val="10"/>
        <rFont val="ＭＳ Ｐゴシック"/>
        <family val="3"/>
        <charset val="128"/>
      </rPr>
      <t xml:space="preserve"> 平均値 =</t>
    </r>
    <rPh sb="3" eb="6">
      <t>ヘイキンチ</t>
    </rPh>
    <phoneticPr fontId="3"/>
  </si>
  <si>
    <t>(min)</t>
    <phoneticPr fontId="3"/>
  </si>
  <si>
    <r>
      <t>T</t>
    </r>
    <r>
      <rPr>
        <vertAlign val="subscript"/>
        <sz val="10"/>
        <rFont val="Century"/>
        <family val="1"/>
      </rPr>
      <t>r</t>
    </r>
    <r>
      <rPr>
        <sz val="10"/>
        <rFont val="ＭＳ Ｐゴシック"/>
        <family val="3"/>
        <charset val="128"/>
      </rPr>
      <t>　平均値</t>
    </r>
    <r>
      <rPr>
        <vertAlign val="subscript"/>
        <sz val="10"/>
        <rFont val="ＭＳ Ｐゴシック"/>
        <family val="3"/>
        <charset val="128"/>
      </rPr>
      <t xml:space="preserve"> </t>
    </r>
    <r>
      <rPr>
        <sz val="10"/>
        <rFont val="ＭＳ Ｐゴシック"/>
        <family val="3"/>
        <charset val="128"/>
      </rPr>
      <t>=</t>
    </r>
    <rPh sb="3" eb="6">
      <t>ヘイキンチ</t>
    </rPh>
    <phoneticPr fontId="3"/>
  </si>
  <si>
    <r>
      <t xml:space="preserve"> </t>
    </r>
    <r>
      <rPr>
        <i/>
        <sz val="10"/>
        <rFont val="Symbol"/>
        <family val="1"/>
        <charset val="2"/>
      </rPr>
      <t>q</t>
    </r>
    <r>
      <rPr>
        <vertAlign val="subscript"/>
        <sz val="10"/>
        <rFont val="Century"/>
        <family val="1"/>
      </rPr>
      <t>t</t>
    </r>
    <r>
      <rPr>
        <vertAlign val="subscript"/>
        <sz val="10"/>
        <rFont val="ＭＳ Ｐゴシック"/>
        <family val="3"/>
        <charset val="128"/>
      </rPr>
      <t>　</t>
    </r>
    <r>
      <rPr>
        <sz val="10"/>
        <rFont val="ＭＳ Ｐゴシック"/>
        <family val="3"/>
        <charset val="128"/>
      </rPr>
      <t>平均値 =</t>
    </r>
    <rPh sb="4" eb="7">
      <t>ヘイキンチ</t>
    </rPh>
    <phoneticPr fontId="3"/>
  </si>
  <si>
    <r>
      <t>T</t>
    </r>
    <r>
      <rPr>
        <vertAlign val="subscript"/>
        <sz val="10"/>
        <rFont val="Century"/>
        <family val="1"/>
      </rPr>
      <t>r</t>
    </r>
    <r>
      <rPr>
        <vertAlign val="subscript"/>
        <sz val="10"/>
        <rFont val="ＭＳ Ｐゴシック"/>
        <family val="3"/>
        <charset val="128"/>
      </rPr>
      <t xml:space="preserve"> </t>
    </r>
    <r>
      <rPr>
        <sz val="10"/>
        <rFont val="ＭＳ Ｐゴシック"/>
        <family val="3"/>
        <charset val="128"/>
      </rPr>
      <t>=</t>
    </r>
    <phoneticPr fontId="3"/>
  </si>
  <si>
    <t>(℃)</t>
    <phoneticPr fontId="3"/>
  </si>
  <si>
    <t>気圧
(hPa)</t>
    <rPh sb="0" eb="1">
      <t>キ</t>
    </rPh>
    <rPh sb="1" eb="2">
      <t>アツ</t>
    </rPh>
    <phoneticPr fontId="3"/>
  </si>
  <si>
    <t>室温
(℃)</t>
    <phoneticPr fontId="3"/>
  </si>
  <si>
    <t>(kWh)</t>
    <phoneticPr fontId="3"/>
  </si>
  <si>
    <t>(kWh/ｈ)</t>
    <phoneticPr fontId="3"/>
  </si>
  <si>
    <t>(回/日)</t>
    <phoneticPr fontId="3"/>
  </si>
  <si>
    <t>(ﾗｯｸ/日）</t>
    <phoneticPr fontId="3"/>
  </si>
  <si>
    <t>(ℓ/ﾗｯｸ)</t>
    <phoneticPr fontId="3"/>
  </si>
  <si>
    <r>
      <rPr>
        <i/>
        <sz val="10"/>
        <rFont val="Century"/>
        <family val="1"/>
      </rPr>
      <t>W</t>
    </r>
    <r>
      <rPr>
        <vertAlign val="subscript"/>
        <sz val="10"/>
        <rFont val="Century"/>
        <family val="1"/>
      </rPr>
      <t>s</t>
    </r>
    <r>
      <rPr>
        <sz val="10"/>
        <rFont val="ＭＳ Ｐゴシック"/>
        <family val="3"/>
        <charset val="128"/>
      </rPr>
      <t>： 立上り時給湯量[ℓ/回]</t>
    </r>
    <rPh sb="14" eb="15">
      <t>カイ</t>
    </rPh>
    <phoneticPr fontId="3"/>
  </si>
  <si>
    <r>
      <t>T</t>
    </r>
    <r>
      <rPr>
        <vertAlign val="subscript"/>
        <sz val="14"/>
        <rFont val="Century"/>
        <family val="1"/>
      </rPr>
      <t>s</t>
    </r>
    <r>
      <rPr>
        <vertAlign val="subscript"/>
        <sz val="10"/>
        <rFont val="Century"/>
        <family val="1"/>
      </rPr>
      <t xml:space="preserve"> </t>
    </r>
    <r>
      <rPr>
        <sz val="10"/>
        <rFont val="ＭＳ Ｐゴシック"/>
        <family val="3"/>
        <charset val="128"/>
      </rPr>
      <t xml:space="preserve"> </t>
    </r>
    <r>
      <rPr>
        <sz val="10"/>
        <rFont val="ＭＳ Ｐゴシック"/>
        <family val="3"/>
        <charset val="128"/>
      </rPr>
      <t>=</t>
    </r>
    <phoneticPr fontId="3"/>
  </si>
  <si>
    <r>
      <t>q</t>
    </r>
    <r>
      <rPr>
        <vertAlign val="subscript"/>
        <sz val="10"/>
        <rFont val="Century"/>
        <family val="1"/>
      </rPr>
      <t>s</t>
    </r>
    <r>
      <rPr>
        <sz val="10"/>
        <rFont val="ＭＳ Ｐゴシック"/>
        <family val="3"/>
        <charset val="128"/>
      </rPr>
      <t xml:space="preserve"> =</t>
    </r>
    <phoneticPr fontId="3"/>
  </si>
  <si>
    <r>
      <t xml:space="preserve">C </t>
    </r>
    <r>
      <rPr>
        <sz val="10"/>
        <rFont val="ＭＳ Ｐゴシック"/>
        <family val="3"/>
        <charset val="128"/>
      </rPr>
      <t xml:space="preserve">= </t>
    </r>
    <phoneticPr fontId="3"/>
  </si>
  <si>
    <r>
      <rPr>
        <i/>
        <sz val="10"/>
        <rFont val="Symbol"/>
        <family val="1"/>
        <charset val="2"/>
      </rPr>
      <t>q</t>
    </r>
    <r>
      <rPr>
        <vertAlign val="subscript"/>
        <sz val="10"/>
        <rFont val="Century"/>
        <family val="1"/>
      </rPr>
      <t xml:space="preserve">s </t>
    </r>
    <r>
      <rPr>
        <sz val="10"/>
        <rFont val="ＭＳ Ｐゴシック"/>
        <family val="3"/>
        <charset val="128"/>
      </rPr>
      <t>：</t>
    </r>
    <r>
      <rPr>
        <sz val="10"/>
        <rFont val="Century"/>
        <family val="1"/>
      </rPr>
      <t xml:space="preserve"> </t>
    </r>
    <r>
      <rPr>
        <sz val="10"/>
        <rFont val="ＭＳ Ｐゴシック"/>
        <family val="3"/>
        <charset val="128"/>
      </rPr>
      <t>仕上げすすぎタンクの水の初温 [℃]</t>
    </r>
    <phoneticPr fontId="3"/>
  </si>
  <si>
    <t>仕上げすすぎタンクの水の初温 (℃)</t>
    <phoneticPr fontId="3"/>
  </si>
  <si>
    <r>
      <t>P</t>
    </r>
    <r>
      <rPr>
        <vertAlign val="subscript"/>
        <sz val="10"/>
        <rFont val="Century"/>
        <family val="1"/>
      </rPr>
      <t>i</t>
    </r>
    <r>
      <rPr>
        <i/>
        <sz val="10"/>
        <rFont val="Century"/>
        <family val="1"/>
      </rPr>
      <t xml:space="preserve"> </t>
    </r>
    <r>
      <rPr>
        <sz val="10"/>
        <rFont val="ＭＳ Ｐゴシック"/>
        <family val="3"/>
        <charset val="128"/>
      </rPr>
      <t xml:space="preserve">= </t>
    </r>
    <phoneticPr fontId="3"/>
  </si>
  <si>
    <r>
      <rPr>
        <i/>
        <sz val="10"/>
        <rFont val="Century"/>
        <family val="1"/>
      </rPr>
      <t>T</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処理に要した時間 [s/回]</t>
    </r>
    <rPh sb="5" eb="7">
      <t>ショリ</t>
    </rPh>
    <rPh sb="8" eb="9">
      <t>ヨウ</t>
    </rPh>
    <rPh sb="11" eb="13">
      <t>ジカン</t>
    </rPh>
    <phoneticPr fontId="3"/>
  </si>
  <si>
    <t>(s/回)</t>
    <rPh sb="3" eb="4">
      <t>カイ</t>
    </rPh>
    <phoneticPr fontId="3"/>
  </si>
  <si>
    <r>
      <rPr>
        <i/>
        <sz val="12"/>
        <rFont val="Century"/>
        <family val="1"/>
      </rPr>
      <t>T</t>
    </r>
    <r>
      <rPr>
        <vertAlign val="subscript"/>
        <sz val="12"/>
        <rFont val="Century"/>
        <family val="1"/>
      </rPr>
      <t>s</t>
    </r>
    <r>
      <rPr>
        <sz val="12"/>
        <rFont val="ＭＳ Ｐゴシック"/>
        <family val="3"/>
        <charset val="128"/>
      </rPr>
      <t xml:space="preserve"> ：立上り性能[min]</t>
    </r>
    <phoneticPr fontId="3"/>
  </si>
  <si>
    <t>ヒータ容量
(kW)</t>
    <rPh sb="3" eb="5">
      <t>ヨウリョウ</t>
    </rPh>
    <phoneticPr fontId="3"/>
  </si>
  <si>
    <r>
      <rPr>
        <i/>
        <sz val="10"/>
        <rFont val="Century"/>
        <family val="1"/>
      </rPr>
      <t>P</t>
    </r>
    <r>
      <rPr>
        <vertAlign val="subscript"/>
        <sz val="10"/>
        <rFont val="Century"/>
        <family val="1"/>
      </rPr>
      <t>c</t>
    </r>
    <r>
      <rPr>
        <sz val="10"/>
        <rFont val="Century"/>
        <family val="1"/>
      </rPr>
      <t xml:space="preserve"> </t>
    </r>
    <r>
      <rPr>
        <sz val="10"/>
        <rFont val="Symbol"/>
        <family val="1"/>
        <charset val="2"/>
      </rPr>
      <t>:</t>
    </r>
    <r>
      <rPr>
        <sz val="10"/>
        <rFont val="ＭＳ Ｐゴシック"/>
        <family val="3"/>
        <charset val="128"/>
      </rPr>
      <t>消費電力量</t>
    </r>
    <r>
      <rPr>
        <sz val="10"/>
        <rFont val="ＭＳ Ｐゴシック"/>
        <family val="3"/>
        <charset val="128"/>
      </rPr>
      <t>[kWh/</t>
    </r>
    <r>
      <rPr>
        <sz val="10"/>
        <rFont val="ＭＳ Ｐゴシック"/>
        <family val="3"/>
        <charset val="128"/>
      </rPr>
      <t>回]</t>
    </r>
    <phoneticPr fontId="3"/>
  </si>
  <si>
    <t>①立上り時</t>
    <phoneticPr fontId="3"/>
  </si>
  <si>
    <t>②処理時</t>
    <phoneticPr fontId="3"/>
  </si>
  <si>
    <t>③待機時</t>
    <phoneticPr fontId="3"/>
  </si>
  <si>
    <t>①立上り時</t>
    <rPh sb="1" eb="3">
      <t>タチアガ</t>
    </rPh>
    <rPh sb="4" eb="5">
      <t>ジ</t>
    </rPh>
    <phoneticPr fontId="3"/>
  </si>
  <si>
    <t>②処理時</t>
    <rPh sb="1" eb="3">
      <t>ショリ</t>
    </rPh>
    <rPh sb="3" eb="4">
      <t>ジ</t>
    </rPh>
    <phoneticPr fontId="3"/>
  </si>
  <si>
    <t>貯湯量
(ℓ)</t>
    <rPh sb="0" eb="1">
      <t>チョ</t>
    </rPh>
    <rPh sb="1" eb="2">
      <t>トウ</t>
    </rPh>
    <rPh sb="2" eb="3">
      <t>リョウ</t>
    </rPh>
    <phoneticPr fontId="3"/>
  </si>
  <si>
    <r>
      <rPr>
        <i/>
        <sz val="10"/>
        <rFont val="Century"/>
        <family val="1"/>
      </rPr>
      <t>P</t>
    </r>
    <r>
      <rPr>
        <vertAlign val="subscript"/>
        <sz val="10"/>
        <rFont val="Century"/>
        <family val="1"/>
      </rPr>
      <t xml:space="preserve">i </t>
    </r>
    <r>
      <rPr>
        <sz val="10"/>
        <rFont val="ＭＳ Ｐゴシック"/>
        <family val="3"/>
        <charset val="128"/>
      </rPr>
      <t>： 消費電力量[kWh]</t>
    </r>
    <rPh sb="5" eb="7">
      <t>ショウヒ</t>
    </rPh>
    <rPh sb="7" eb="9">
      <t>デンリョク</t>
    </rPh>
    <rPh sb="9" eb="10">
      <t>リョウ</t>
    </rPh>
    <phoneticPr fontId="3"/>
  </si>
  <si>
    <r>
      <rPr>
        <i/>
        <sz val="10"/>
        <rFont val="Century"/>
        <family val="1"/>
      </rPr>
      <t>T</t>
    </r>
    <r>
      <rPr>
        <vertAlign val="subscript"/>
        <sz val="10"/>
        <rFont val="Century"/>
        <family val="1"/>
      </rPr>
      <t xml:space="preserve">i </t>
    </r>
    <r>
      <rPr>
        <sz val="10"/>
        <rFont val="ＭＳ Ｐゴシック"/>
        <family val="3"/>
        <charset val="128"/>
      </rPr>
      <t>： 消費電力量の測定時間</t>
    </r>
    <r>
      <rPr>
        <sz val="10"/>
        <rFont val="Century"/>
        <family val="1"/>
      </rPr>
      <t xml:space="preserve"> [</t>
    </r>
    <r>
      <rPr>
        <sz val="10"/>
        <rFont val="ＭＳ Ｐゴシック"/>
        <family val="3"/>
        <charset val="128"/>
      </rPr>
      <t>min]</t>
    </r>
    <rPh sb="5" eb="7">
      <t>ショウヒ</t>
    </rPh>
    <rPh sb="7" eb="9">
      <t>デンリョク</t>
    </rPh>
    <rPh sb="9" eb="10">
      <t>リョウ</t>
    </rPh>
    <rPh sb="11" eb="13">
      <t>ソクテイ</t>
    </rPh>
    <rPh sb="13" eb="15">
      <t>ジカン</t>
    </rPh>
    <phoneticPr fontId="3"/>
  </si>
  <si>
    <t>(ℓ/回）</t>
    <rPh sb="3" eb="4">
      <t>カイ</t>
    </rPh>
    <phoneticPr fontId="3"/>
  </si>
  <si>
    <r>
      <rPr>
        <i/>
        <sz val="10"/>
        <rFont val="Century"/>
        <family val="1"/>
      </rPr>
      <t>h</t>
    </r>
    <r>
      <rPr>
        <vertAlign val="subscript"/>
        <sz val="10"/>
        <rFont val="Century"/>
        <family val="1"/>
      </rPr>
      <t>d</t>
    </r>
    <r>
      <rPr>
        <sz val="10"/>
        <rFont val="ＭＳ Ｐゴシック"/>
        <family val="3"/>
        <charset val="128"/>
      </rPr>
      <t xml:space="preserve"> =</t>
    </r>
    <phoneticPr fontId="3"/>
  </si>
  <si>
    <r>
      <rPr>
        <i/>
        <sz val="10"/>
        <rFont val="Century"/>
        <family val="1"/>
      </rPr>
      <t>W</t>
    </r>
    <r>
      <rPr>
        <vertAlign val="subscript"/>
        <sz val="10"/>
        <rFont val="Century"/>
        <family val="1"/>
      </rPr>
      <t>dV</t>
    </r>
    <r>
      <rPr>
        <sz val="10"/>
        <rFont val="ＭＳ Ｐゴシック"/>
        <family val="3"/>
        <charset val="128"/>
      </rPr>
      <t>: 日あたり給湯量（量想定）[ℓ/日]</t>
    </r>
    <phoneticPr fontId="3"/>
  </si>
  <si>
    <t>(kJ/kg℃)</t>
    <phoneticPr fontId="3"/>
  </si>
  <si>
    <r>
      <rPr>
        <i/>
        <sz val="10"/>
        <rFont val="Palatino Linotype"/>
        <family val="1"/>
      </rPr>
      <t>v</t>
    </r>
    <r>
      <rPr>
        <vertAlign val="subscript"/>
        <sz val="10"/>
        <rFont val="Century"/>
        <family val="1"/>
      </rPr>
      <t>d</t>
    </r>
    <r>
      <rPr>
        <sz val="10"/>
        <rFont val="ＭＳ Ｐゴシック"/>
        <family val="3"/>
        <charset val="128"/>
      </rPr>
      <t xml:space="preserve"> = </t>
    </r>
    <phoneticPr fontId="3"/>
  </si>
  <si>
    <t>⑤日あたり消費電力量</t>
    <rPh sb="1" eb="2">
      <t>ヒ</t>
    </rPh>
    <rPh sb="5" eb="7">
      <t>ショウヒ</t>
    </rPh>
    <rPh sb="7" eb="9">
      <t>デンリョク</t>
    </rPh>
    <rPh sb="9" eb="10">
      <t>リョウ</t>
    </rPh>
    <phoneticPr fontId="3"/>
  </si>
  <si>
    <r>
      <rPr>
        <i/>
        <sz val="10"/>
        <rFont val="Palatino Linotype"/>
        <family val="1"/>
      </rPr>
      <t>v</t>
    </r>
    <r>
      <rPr>
        <vertAlign val="subscript"/>
        <sz val="10"/>
        <rFont val="Century"/>
        <family val="1"/>
      </rPr>
      <t>d</t>
    </r>
    <r>
      <rPr>
        <sz val="10"/>
        <rFont val="ＭＳ Ｐゴシック"/>
        <family val="3"/>
        <charset val="128"/>
      </rPr>
      <t xml:space="preserve"> = </t>
    </r>
    <phoneticPr fontId="3"/>
  </si>
  <si>
    <r>
      <t>W</t>
    </r>
    <r>
      <rPr>
        <vertAlign val="subscript"/>
        <sz val="14"/>
        <rFont val="Century"/>
        <family val="1"/>
      </rPr>
      <t>s</t>
    </r>
    <r>
      <rPr>
        <sz val="10"/>
        <rFont val="ＭＳ Ｐゴシック"/>
        <family val="3"/>
        <charset val="128"/>
      </rPr>
      <t>　=</t>
    </r>
    <phoneticPr fontId="3"/>
  </si>
  <si>
    <r>
      <t>W</t>
    </r>
    <r>
      <rPr>
        <vertAlign val="subscript"/>
        <sz val="14"/>
        <rFont val="Century"/>
        <family val="1"/>
      </rPr>
      <t>c</t>
    </r>
    <r>
      <rPr>
        <sz val="10"/>
        <rFont val="ＭＳ Ｐゴシック"/>
        <family val="3"/>
        <charset val="128"/>
      </rPr>
      <t>　=</t>
    </r>
    <phoneticPr fontId="3"/>
  </si>
  <si>
    <r>
      <rPr>
        <i/>
        <sz val="10"/>
        <rFont val="Century"/>
        <family val="1"/>
      </rPr>
      <t>W</t>
    </r>
    <r>
      <rPr>
        <vertAlign val="subscript"/>
        <sz val="10"/>
        <rFont val="Century"/>
        <family val="1"/>
      </rPr>
      <t>s</t>
    </r>
    <r>
      <rPr>
        <sz val="10"/>
        <rFont val="ＭＳ Ｐゴシック"/>
        <family val="3"/>
        <charset val="128"/>
      </rPr>
      <t xml:space="preserve"> ： 立上り時給湯量[ℓ/回]</t>
    </r>
    <phoneticPr fontId="3"/>
  </si>
  <si>
    <r>
      <rPr>
        <i/>
        <sz val="10"/>
        <rFont val="Century"/>
        <family val="1"/>
      </rPr>
      <t>T</t>
    </r>
    <r>
      <rPr>
        <vertAlign val="subscript"/>
        <sz val="10"/>
        <rFont val="Century"/>
        <family val="1"/>
      </rPr>
      <t>s</t>
    </r>
    <r>
      <rPr>
        <sz val="10"/>
        <rFont val="ＭＳ Ｐゴシック"/>
        <family val="3"/>
        <charset val="128"/>
      </rPr>
      <t xml:space="preserve"> ：立上り性能[min]</t>
    </r>
    <phoneticPr fontId="3"/>
  </si>
  <si>
    <r>
      <rPr>
        <i/>
        <sz val="12"/>
        <rFont val="Century"/>
        <family val="1"/>
      </rPr>
      <t>T</t>
    </r>
    <r>
      <rPr>
        <vertAlign val="subscript"/>
        <sz val="12"/>
        <rFont val="Century"/>
        <family val="1"/>
      </rPr>
      <t>s</t>
    </r>
    <r>
      <rPr>
        <sz val="12"/>
        <rFont val="ＭＳ Ｐゴシック"/>
        <family val="3"/>
        <charset val="128"/>
      </rPr>
      <t xml:space="preserve"> ：立上り性能</t>
    </r>
    <r>
      <rPr>
        <sz val="12"/>
        <rFont val="ＭＳ Ｐゴシック"/>
        <family val="3"/>
        <charset val="128"/>
      </rPr>
      <t>[min]</t>
    </r>
    <phoneticPr fontId="3"/>
  </si>
  <si>
    <r>
      <rPr>
        <i/>
        <sz val="10"/>
        <rFont val="Century"/>
        <family val="1"/>
      </rPr>
      <t>T</t>
    </r>
    <r>
      <rPr>
        <vertAlign val="subscript"/>
        <sz val="10"/>
        <rFont val="Century"/>
        <family val="1"/>
      </rPr>
      <t>s</t>
    </r>
    <r>
      <rPr>
        <sz val="10"/>
        <rFont val="ＭＳ Ｐゴシック"/>
        <family val="3"/>
        <charset val="128"/>
      </rPr>
      <t xml:space="preserve"> ：立上り性能[min]</t>
    </r>
    <phoneticPr fontId="3"/>
  </si>
  <si>
    <r>
      <rPr>
        <i/>
        <sz val="10"/>
        <rFont val="Century"/>
        <family val="1"/>
      </rPr>
      <t>T</t>
    </r>
    <r>
      <rPr>
        <vertAlign val="subscript"/>
        <sz val="10"/>
        <rFont val="Century"/>
        <family val="1"/>
      </rPr>
      <t>s</t>
    </r>
    <r>
      <rPr>
        <sz val="10"/>
        <rFont val="ＭＳ Ｐゴシック"/>
        <family val="3"/>
        <charset val="128"/>
      </rPr>
      <t xml:space="preserve"> : 立上り性能[min]</t>
    </r>
    <phoneticPr fontId="3"/>
  </si>
  <si>
    <t>（s）</t>
    <phoneticPr fontId="3"/>
  </si>
  <si>
    <r>
      <rPr>
        <i/>
        <sz val="10"/>
        <rFont val="Century"/>
        <family val="1"/>
      </rPr>
      <t>W</t>
    </r>
    <r>
      <rPr>
        <vertAlign val="subscript"/>
        <sz val="10"/>
        <rFont val="Century"/>
        <family val="1"/>
      </rPr>
      <t xml:space="preserve">r </t>
    </r>
    <r>
      <rPr>
        <sz val="10"/>
        <rFont val="ＭＳ Ｐゴシック"/>
        <family val="3"/>
        <charset val="128"/>
      </rPr>
      <t>： 仕上げすすぎタンクの貯湯量</t>
    </r>
    <r>
      <rPr>
        <sz val="10"/>
        <rFont val="Century"/>
        <family val="1"/>
      </rPr>
      <t>[</t>
    </r>
    <r>
      <rPr>
        <sz val="10"/>
        <rFont val="ＭＳ Ｐゴシック"/>
        <family val="3"/>
        <charset val="128"/>
      </rPr>
      <t>ℓ</t>
    </r>
    <r>
      <rPr>
        <sz val="10"/>
        <rFont val="Century"/>
        <family val="1"/>
      </rPr>
      <t>/</t>
    </r>
    <r>
      <rPr>
        <sz val="10"/>
        <rFont val="ＭＳ Ｐゴシック"/>
        <family val="3"/>
        <charset val="128"/>
      </rPr>
      <t>回</t>
    </r>
    <r>
      <rPr>
        <sz val="10"/>
        <rFont val="Century"/>
        <family val="1"/>
      </rPr>
      <t>]</t>
    </r>
    <rPh sb="21" eb="22">
      <t>カイ</t>
    </rPh>
    <phoneticPr fontId="3"/>
  </si>
  <si>
    <r>
      <rPr>
        <i/>
        <sz val="10"/>
        <rFont val="Century"/>
        <family val="1"/>
      </rPr>
      <t>W</t>
    </r>
    <r>
      <rPr>
        <vertAlign val="subscript"/>
        <sz val="10"/>
        <rFont val="Century"/>
        <family val="1"/>
      </rPr>
      <t xml:space="preserve">s </t>
    </r>
    <r>
      <rPr>
        <sz val="10"/>
        <rFont val="ＭＳ Ｐゴシック"/>
        <family val="3"/>
        <charset val="128"/>
      </rPr>
      <t>： 立上り時給湯量</t>
    </r>
    <r>
      <rPr>
        <sz val="10"/>
        <rFont val="Century"/>
        <family val="1"/>
      </rPr>
      <t>[</t>
    </r>
    <r>
      <rPr>
        <sz val="10"/>
        <rFont val="ＭＳ Ｐゴシック"/>
        <family val="3"/>
        <charset val="128"/>
      </rPr>
      <t>ℓ</t>
    </r>
    <r>
      <rPr>
        <sz val="10"/>
        <rFont val="Century"/>
        <family val="1"/>
      </rPr>
      <t>/</t>
    </r>
    <r>
      <rPr>
        <sz val="10"/>
        <rFont val="ＭＳ Ｐゴシック"/>
        <family val="3"/>
        <charset val="128"/>
      </rPr>
      <t>回</t>
    </r>
    <r>
      <rPr>
        <sz val="10"/>
        <rFont val="Century"/>
        <family val="1"/>
      </rPr>
      <t>]</t>
    </r>
    <phoneticPr fontId="3"/>
  </si>
  <si>
    <t>(ℓ/回）</t>
    <phoneticPr fontId="3"/>
  </si>
  <si>
    <r>
      <rPr>
        <i/>
        <sz val="10"/>
        <rFont val="Century"/>
        <family val="1"/>
      </rPr>
      <t>W</t>
    </r>
    <r>
      <rPr>
        <vertAlign val="subscript"/>
        <sz val="10"/>
        <rFont val="Century"/>
        <family val="1"/>
      </rPr>
      <t xml:space="preserve">s </t>
    </r>
    <r>
      <rPr>
        <sz val="10"/>
        <rFont val="ＭＳ Ｐゴシック"/>
        <family val="3"/>
        <charset val="128"/>
      </rPr>
      <t>： 立上り時給湯量[ℓ/回]　</t>
    </r>
    <rPh sb="15" eb="16">
      <t>カイ</t>
    </rPh>
    <phoneticPr fontId="3"/>
  </si>
  <si>
    <t>(kJ/kg℃)</t>
    <phoneticPr fontId="3"/>
  </si>
  <si>
    <r>
      <t>P</t>
    </r>
    <r>
      <rPr>
        <vertAlign val="subscript"/>
        <sz val="10"/>
        <rFont val="Century"/>
        <family val="1"/>
      </rPr>
      <t>c</t>
    </r>
    <r>
      <rPr>
        <i/>
        <vertAlign val="subscript"/>
        <sz val="10"/>
        <rFont val="Century"/>
        <family val="1"/>
      </rPr>
      <t xml:space="preserve">  </t>
    </r>
    <r>
      <rPr>
        <sz val="10"/>
        <rFont val="ＭＳ Ｐゴシック"/>
        <family val="3"/>
        <charset val="128"/>
      </rPr>
      <t xml:space="preserve">= </t>
    </r>
    <phoneticPr fontId="3"/>
  </si>
  <si>
    <t>陶磁器製φ230　洋皿
16枚/ラック</t>
    <rPh sb="0" eb="3">
      <t>トウジキ</t>
    </rPh>
    <rPh sb="3" eb="4">
      <t>セイ</t>
    </rPh>
    <rPh sb="9" eb="10">
      <t>ヨウ</t>
    </rPh>
    <rPh sb="10" eb="11">
      <t>サラ</t>
    </rPh>
    <rPh sb="14" eb="15">
      <t>マイ</t>
    </rPh>
    <phoneticPr fontId="3"/>
  </si>
  <si>
    <t>　立上りグラフ</t>
    <rPh sb="1" eb="3">
      <t>タチアガ</t>
    </rPh>
    <phoneticPr fontId="3"/>
  </si>
  <si>
    <t>　処理試験写真</t>
    <rPh sb="1" eb="3">
      <t>ショリ</t>
    </rPh>
    <rPh sb="3" eb="5">
      <t>シケン</t>
    </rPh>
    <rPh sb="5" eb="7">
      <t>シャシン</t>
    </rPh>
    <phoneticPr fontId="3"/>
  </si>
  <si>
    <t>　処理時温度測定グラフ</t>
    <rPh sb="1" eb="3">
      <t>ショリ</t>
    </rPh>
    <rPh sb="3" eb="4">
      <t>ジ</t>
    </rPh>
    <rPh sb="4" eb="6">
      <t>オンド</t>
    </rPh>
    <rPh sb="6" eb="8">
      <t>ソクテイ</t>
    </rPh>
    <phoneticPr fontId="3"/>
  </si>
  <si>
    <r>
      <t>W</t>
    </r>
    <r>
      <rPr>
        <vertAlign val="subscript"/>
        <sz val="14"/>
        <rFont val="Century"/>
        <family val="1"/>
      </rPr>
      <t>dV</t>
    </r>
    <r>
      <rPr>
        <sz val="10"/>
        <rFont val="ＭＳ Ｐゴシック"/>
        <family val="3"/>
        <charset val="128"/>
      </rPr>
      <t xml:space="preserve">  =  </t>
    </r>
    <phoneticPr fontId="3"/>
  </si>
  <si>
    <t>規定なし</t>
    <rPh sb="0" eb="2">
      <t>キテイ</t>
    </rPh>
    <phoneticPr fontId="3"/>
  </si>
  <si>
    <t>③待機時</t>
    <rPh sb="1" eb="3">
      <t>タイキ</t>
    </rPh>
    <rPh sb="3" eb="4">
      <t>ジ</t>
    </rPh>
    <phoneticPr fontId="3"/>
  </si>
  <si>
    <r>
      <t>V</t>
    </r>
    <r>
      <rPr>
        <vertAlign val="subscript"/>
        <sz val="14"/>
        <rFont val="Century"/>
        <family val="1"/>
      </rPr>
      <t>c</t>
    </r>
    <r>
      <rPr>
        <sz val="10"/>
        <rFont val="ＭＳ Ｐゴシック"/>
        <family val="3"/>
        <charset val="128"/>
      </rPr>
      <t xml:space="preserve"> = </t>
    </r>
    <phoneticPr fontId="3"/>
  </si>
  <si>
    <r>
      <rPr>
        <i/>
        <sz val="10"/>
        <rFont val="Century"/>
        <family val="1"/>
      </rPr>
      <t>V</t>
    </r>
    <r>
      <rPr>
        <vertAlign val="subscript"/>
        <sz val="10"/>
        <rFont val="Century"/>
        <family val="1"/>
      </rPr>
      <t xml:space="preserve">c </t>
    </r>
    <r>
      <rPr>
        <sz val="10"/>
        <rFont val="ＭＳ Ｐゴシック"/>
        <family val="3"/>
        <charset val="128"/>
      </rPr>
      <t>： 連続処理能力[ﾗｯｸ/ｈ]</t>
    </r>
    <rPh sb="5" eb="7">
      <t>レンゾク</t>
    </rPh>
    <phoneticPr fontId="3"/>
  </si>
  <si>
    <r>
      <rPr>
        <i/>
        <sz val="10"/>
        <rFont val="Century"/>
        <family val="1"/>
      </rPr>
      <t>V</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連続処理能力</t>
    </r>
    <r>
      <rPr>
        <sz val="10"/>
        <rFont val="Century"/>
        <family val="1"/>
      </rPr>
      <t xml:space="preserve"> [</t>
    </r>
    <r>
      <rPr>
        <sz val="10"/>
        <rFont val="ＭＳ Ｐゴシック"/>
        <family val="3"/>
        <charset val="128"/>
      </rPr>
      <t>ﾗｯｸ</t>
    </r>
    <r>
      <rPr>
        <sz val="10"/>
        <rFont val="Century"/>
        <family val="1"/>
      </rPr>
      <t>/h]</t>
    </r>
    <rPh sb="5" eb="7">
      <t>レンゾク</t>
    </rPh>
    <rPh sb="7" eb="9">
      <t>ショリ</t>
    </rPh>
    <rPh sb="9" eb="11">
      <t>ノウリョク</t>
    </rPh>
    <phoneticPr fontId="3"/>
  </si>
  <si>
    <r>
      <rPr>
        <i/>
        <sz val="10"/>
        <rFont val="Century"/>
        <family val="1"/>
      </rPr>
      <t>P</t>
    </r>
    <r>
      <rPr>
        <vertAlign val="subscript"/>
        <sz val="10"/>
        <rFont val="Century"/>
        <family val="1"/>
      </rPr>
      <t>c</t>
    </r>
    <r>
      <rPr>
        <sz val="10"/>
        <rFont val="ＭＳ Ｐゴシック"/>
        <family val="3"/>
        <charset val="128"/>
      </rPr>
      <t xml:space="preserve"> ： 消費電力量</t>
    </r>
    <r>
      <rPr>
        <sz val="10"/>
        <rFont val="Century"/>
        <family val="1"/>
      </rPr>
      <t xml:space="preserve"> [</t>
    </r>
    <r>
      <rPr>
        <sz val="10"/>
        <rFont val="ＭＳ Ｐゴシック"/>
        <family val="3"/>
        <charset val="128"/>
      </rPr>
      <t>kWh/回]</t>
    </r>
    <rPh sb="5" eb="7">
      <t>ショウヒ</t>
    </rPh>
    <rPh sb="7" eb="9">
      <t>デンリョク</t>
    </rPh>
    <rPh sb="9" eb="10">
      <t>リョウ</t>
    </rPh>
    <phoneticPr fontId="3"/>
  </si>
  <si>
    <r>
      <rPr>
        <i/>
        <sz val="10"/>
        <rFont val="Century"/>
        <family val="1"/>
      </rPr>
      <t>W</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処理時給湯量 [ℓ</t>
    </r>
    <r>
      <rPr>
        <sz val="10"/>
        <rFont val="Century"/>
        <family val="1"/>
      </rPr>
      <t>/</t>
    </r>
    <r>
      <rPr>
        <sz val="10"/>
        <rFont val="ＭＳ Ｐゴシック"/>
        <family val="3"/>
        <charset val="128"/>
      </rPr>
      <t>ﾗｯｸ</t>
    </r>
    <r>
      <rPr>
        <sz val="10"/>
        <rFont val="Century"/>
        <family val="1"/>
      </rPr>
      <t>]</t>
    </r>
    <rPh sb="11" eb="12">
      <t>ユリョウ</t>
    </rPh>
    <phoneticPr fontId="3"/>
  </si>
  <si>
    <t xml:space="preserve"> (kWh/回）</t>
    <rPh sb="6" eb="7">
      <t>カイ</t>
    </rPh>
    <phoneticPr fontId="3"/>
  </si>
  <si>
    <t>処理量を想定した日あたり消費給湯量を計算する。</t>
    <rPh sb="0" eb="2">
      <t>ショリ</t>
    </rPh>
    <rPh sb="14" eb="16">
      <t>キュウトウ</t>
    </rPh>
    <rPh sb="16" eb="17">
      <t>リョウ</t>
    </rPh>
    <phoneticPr fontId="3"/>
  </si>
  <si>
    <t>処理量を想定した日あたり消費電力量を計算する。</t>
    <rPh sb="0" eb="2">
      <t>ショリ</t>
    </rPh>
    <rPh sb="4" eb="6">
      <t>ソウテイ</t>
    </rPh>
    <phoneticPr fontId="3"/>
  </si>
  <si>
    <t>（kJ/kg℃)</t>
    <phoneticPr fontId="3"/>
  </si>
  <si>
    <t>外形寸法(mm)</t>
    <rPh sb="0" eb="2">
      <t>ガイケイ</t>
    </rPh>
    <rPh sb="2" eb="4">
      <t>スンポウ</t>
    </rPh>
    <phoneticPr fontId="3"/>
  </si>
  <si>
    <t>℃以上</t>
  </si>
  <si>
    <t>仕上げすすぎタンクへの必要給湯温度</t>
    <rPh sb="0" eb="2">
      <t>シア</t>
    </rPh>
    <rPh sb="11" eb="13">
      <t>ヒツヨウ</t>
    </rPh>
    <rPh sb="13" eb="15">
      <t>キュウトウ</t>
    </rPh>
    <rPh sb="15" eb="17">
      <t>オンド</t>
    </rPh>
    <phoneticPr fontId="3"/>
  </si>
  <si>
    <t>標準洗浄サイクル</t>
    <rPh sb="0" eb="2">
      <t>ヒョウジュン</t>
    </rPh>
    <rPh sb="2" eb="4">
      <t>センジョウ</t>
    </rPh>
    <phoneticPr fontId="3"/>
  </si>
  <si>
    <t>洗浄タンク</t>
    <rPh sb="0" eb="2">
      <t>センジョウ</t>
    </rPh>
    <phoneticPr fontId="3"/>
  </si>
  <si>
    <t>立上り時の洗浄タンクへの給水方式</t>
    <rPh sb="0" eb="2">
      <t>タチアガ</t>
    </rPh>
    <rPh sb="3" eb="4">
      <t>ジ</t>
    </rPh>
    <rPh sb="5" eb="7">
      <t>センジョウ</t>
    </rPh>
    <rPh sb="12" eb="14">
      <t>キュウスイ</t>
    </rPh>
    <rPh sb="14" eb="16">
      <t>ホウシキ</t>
    </rPh>
    <phoneticPr fontId="3"/>
  </si>
  <si>
    <t>A.立上り時の給湯が洗浄タンクに直接入る場合</t>
    <phoneticPr fontId="3"/>
  </si>
  <si>
    <r>
      <rPr>
        <i/>
        <sz val="10"/>
        <rFont val="Century"/>
        <family val="1"/>
      </rPr>
      <t>T</t>
    </r>
    <r>
      <rPr>
        <vertAlign val="subscript"/>
        <sz val="10"/>
        <rFont val="Century"/>
        <family val="1"/>
      </rPr>
      <t xml:space="preserve">1 </t>
    </r>
    <r>
      <rPr>
        <sz val="10"/>
        <rFont val="ＭＳ Ｐゴシック"/>
        <family val="3"/>
        <charset val="128"/>
      </rPr>
      <t>: 洗浄タンクが満水に達した時間[</t>
    </r>
    <r>
      <rPr>
        <sz val="10"/>
        <rFont val="ＭＳ Ｐゴシック"/>
        <family val="3"/>
        <charset val="128"/>
      </rPr>
      <t>min</t>
    </r>
    <r>
      <rPr>
        <sz val="10"/>
        <rFont val="ＭＳ Ｐゴシック"/>
        <family val="3"/>
        <charset val="128"/>
      </rPr>
      <t>]</t>
    </r>
    <phoneticPr fontId="3"/>
  </si>
  <si>
    <t>②洗浄水入替え時</t>
    <rPh sb="3" eb="4">
      <t>スイ</t>
    </rPh>
    <phoneticPr fontId="3"/>
  </si>
  <si>
    <r>
      <rPr>
        <i/>
        <sz val="10"/>
        <rFont val="Symbol"/>
        <family val="1"/>
        <charset val="2"/>
      </rPr>
      <t>q</t>
    </r>
    <r>
      <rPr>
        <vertAlign val="subscript"/>
        <sz val="10"/>
        <rFont val="Century"/>
        <family val="1"/>
      </rPr>
      <t xml:space="preserve">s </t>
    </r>
    <r>
      <rPr>
        <sz val="10"/>
        <rFont val="ＭＳ Ｐゴシック"/>
        <family val="3"/>
        <charset val="128"/>
      </rPr>
      <t>： 洗浄水入替え直前の</t>
    </r>
    <rPh sb="7" eb="8">
      <t>スイ</t>
    </rPh>
    <phoneticPr fontId="3"/>
  </si>
  <si>
    <t>②洗浄水入替え時</t>
    <rPh sb="1" eb="3">
      <t>センジョウ</t>
    </rPh>
    <rPh sb="3" eb="4">
      <t>スイ</t>
    </rPh>
    <rPh sb="4" eb="6">
      <t>イレカ</t>
    </rPh>
    <rPh sb="7" eb="8">
      <t>ジ</t>
    </rPh>
    <phoneticPr fontId="3"/>
  </si>
  <si>
    <r>
      <rPr>
        <i/>
        <sz val="10"/>
        <rFont val="Century"/>
        <family val="1"/>
      </rPr>
      <t>P</t>
    </r>
    <r>
      <rPr>
        <vertAlign val="subscript"/>
        <sz val="10"/>
        <rFont val="Century"/>
        <family val="1"/>
      </rPr>
      <t>s</t>
    </r>
    <r>
      <rPr>
        <sz val="10"/>
        <rFont val="ＭＳ Ｐゴシック"/>
        <family val="3"/>
        <charset val="128"/>
      </rPr>
      <t xml:space="preserve"> ：待機状態に達した時間までの消費電力量[kWh/回]</t>
    </r>
    <rPh sb="4" eb="6">
      <t>タイキ</t>
    </rPh>
    <rPh sb="6" eb="8">
      <t>ジョウタイ</t>
    </rPh>
    <phoneticPr fontId="3"/>
  </si>
  <si>
    <t>=</t>
    <phoneticPr fontId="3"/>
  </si>
  <si>
    <r>
      <rPr>
        <i/>
        <sz val="10"/>
        <rFont val="Century"/>
        <family val="1"/>
      </rPr>
      <t>V</t>
    </r>
    <r>
      <rPr>
        <vertAlign val="subscript"/>
        <sz val="10"/>
        <rFont val="Century"/>
        <family val="1"/>
      </rPr>
      <t xml:space="preserve">c </t>
    </r>
    <r>
      <rPr>
        <sz val="10"/>
        <rFont val="ＭＳ Ｐゴシック"/>
        <family val="3"/>
        <charset val="128"/>
      </rPr>
      <t>：連続処理能力[ラック/h]</t>
    </r>
    <phoneticPr fontId="3"/>
  </si>
  <si>
    <r>
      <rPr>
        <i/>
        <sz val="12"/>
        <rFont val="Century"/>
        <family val="1"/>
      </rPr>
      <t>P</t>
    </r>
    <r>
      <rPr>
        <vertAlign val="subscript"/>
        <sz val="12"/>
        <rFont val="Century"/>
        <family val="1"/>
      </rPr>
      <t>c</t>
    </r>
    <r>
      <rPr>
        <vertAlign val="subscript"/>
        <sz val="10"/>
        <rFont val="Century"/>
        <family val="1"/>
      </rPr>
      <t xml:space="preserve"> </t>
    </r>
    <r>
      <rPr>
        <sz val="10"/>
        <rFont val="ＭＳ Ｐゴシック"/>
        <family val="3"/>
        <charset val="128"/>
      </rPr>
      <t>=</t>
    </r>
    <phoneticPr fontId="3"/>
  </si>
  <si>
    <r>
      <rPr>
        <i/>
        <sz val="10"/>
        <rFont val="Century"/>
        <family val="1"/>
      </rPr>
      <t>T</t>
    </r>
    <r>
      <rPr>
        <vertAlign val="subscript"/>
        <sz val="10"/>
        <rFont val="Century"/>
        <family val="1"/>
      </rPr>
      <t xml:space="preserve">c </t>
    </r>
    <r>
      <rPr>
        <sz val="10"/>
        <rFont val="ＭＳ Ｐゴシック"/>
        <family val="3"/>
        <charset val="128"/>
      </rPr>
      <t>：処理に要した時間[s/回]</t>
    </r>
    <phoneticPr fontId="3"/>
  </si>
  <si>
    <r>
      <rPr>
        <i/>
        <sz val="12"/>
        <rFont val="Century"/>
        <family val="1"/>
      </rPr>
      <t>P</t>
    </r>
    <r>
      <rPr>
        <vertAlign val="subscript"/>
        <sz val="12"/>
        <rFont val="Century"/>
        <family val="1"/>
      </rPr>
      <t>s</t>
    </r>
    <r>
      <rPr>
        <vertAlign val="subscript"/>
        <sz val="10"/>
        <rFont val="Century"/>
        <family val="1"/>
      </rPr>
      <t xml:space="preserve"> </t>
    </r>
    <r>
      <rPr>
        <sz val="10"/>
        <rFont val="ＭＳ Ｐゴシック"/>
        <family val="3"/>
        <charset val="128"/>
      </rPr>
      <t xml:space="preserve"> =</t>
    </r>
    <phoneticPr fontId="3"/>
  </si>
  <si>
    <r>
      <rPr>
        <i/>
        <sz val="10"/>
        <rFont val="Century"/>
        <family val="1"/>
      </rPr>
      <t>W</t>
    </r>
    <r>
      <rPr>
        <vertAlign val="subscript"/>
        <sz val="10"/>
        <rFont val="Century"/>
        <family val="1"/>
      </rPr>
      <t xml:space="preserve">r </t>
    </r>
    <r>
      <rPr>
        <sz val="10"/>
        <rFont val="ＭＳ Ｐゴシック"/>
        <family val="3"/>
        <charset val="128"/>
      </rPr>
      <t>： 仕上げすすぎタンクの貯湯量[ℓ/回]</t>
    </r>
    <phoneticPr fontId="3"/>
  </si>
  <si>
    <r>
      <t>立上り性能は上記2つの</t>
    </r>
    <r>
      <rPr>
        <i/>
        <sz val="10"/>
        <rFont val="Century"/>
        <family val="1"/>
      </rPr>
      <t>T</t>
    </r>
    <r>
      <rPr>
        <vertAlign val="subscript"/>
        <sz val="10"/>
        <rFont val="Century"/>
        <family val="1"/>
      </rPr>
      <t>s</t>
    </r>
    <r>
      <rPr>
        <sz val="10"/>
        <rFont val="ＭＳ Ｐゴシック"/>
        <family val="3"/>
        <charset val="128"/>
      </rPr>
      <t>平均値の大きい方とする。</t>
    </r>
    <rPh sb="6" eb="8">
      <t>ジョウキ</t>
    </rPh>
    <rPh sb="13" eb="16">
      <t>ヘイキンチ</t>
    </rPh>
    <rPh sb="17" eb="18">
      <t>オオ</t>
    </rPh>
    <rPh sb="20" eb="21">
      <t>ホウ</t>
    </rPh>
    <phoneticPr fontId="3"/>
  </si>
  <si>
    <r>
      <rPr>
        <i/>
        <sz val="10"/>
        <rFont val="Century"/>
        <family val="1"/>
      </rPr>
      <t>V</t>
    </r>
    <r>
      <rPr>
        <vertAlign val="subscript"/>
        <sz val="10"/>
        <rFont val="Century"/>
        <family val="1"/>
      </rPr>
      <t>m</t>
    </r>
    <r>
      <rPr>
        <sz val="10"/>
        <rFont val="Century"/>
        <family val="1"/>
      </rPr>
      <t>:</t>
    </r>
    <r>
      <rPr>
        <vertAlign val="subscript"/>
        <sz val="10"/>
        <rFont val="Century"/>
        <family val="1"/>
      </rPr>
      <t xml:space="preserve"> </t>
    </r>
    <r>
      <rPr>
        <sz val="10"/>
        <rFont val="ＭＳ Ｐゴシック"/>
        <family val="3"/>
        <charset val="128"/>
      </rPr>
      <t>最大処理量[ラック/回]</t>
    </r>
    <phoneticPr fontId="3"/>
  </si>
  <si>
    <r>
      <rPr>
        <i/>
        <sz val="10"/>
        <rFont val="Century"/>
        <family val="1"/>
      </rPr>
      <t>T</t>
    </r>
    <r>
      <rPr>
        <vertAlign val="subscript"/>
        <sz val="10"/>
        <rFont val="Century"/>
        <family val="1"/>
      </rPr>
      <t xml:space="preserve">p </t>
    </r>
    <r>
      <rPr>
        <sz val="10"/>
        <rFont val="Century"/>
        <family val="1"/>
      </rPr>
      <t>:</t>
    </r>
    <r>
      <rPr>
        <sz val="10"/>
        <rFont val="ＭＳ Ｐゴシック"/>
        <family val="3"/>
        <charset val="128"/>
      </rPr>
      <t xml:space="preserve"> 製造者の表示する標準洗浄サイクル[s]</t>
    </r>
    <phoneticPr fontId="3"/>
  </si>
  <si>
    <r>
      <rPr>
        <i/>
        <sz val="10"/>
        <rFont val="Century"/>
        <family val="1"/>
      </rPr>
      <t>T</t>
    </r>
    <r>
      <rPr>
        <vertAlign val="subscript"/>
        <sz val="10"/>
        <rFont val="Century"/>
        <family val="1"/>
      </rPr>
      <t xml:space="preserve">j </t>
    </r>
    <r>
      <rPr>
        <sz val="10"/>
        <rFont val="Century"/>
        <family val="1"/>
      </rPr>
      <t>:</t>
    </r>
    <r>
      <rPr>
        <sz val="10"/>
        <rFont val="ＭＳ Ｐゴシック"/>
        <family val="3"/>
        <charset val="128"/>
      </rPr>
      <t xml:space="preserve"> 出し入れ作業時間[s]</t>
    </r>
    <phoneticPr fontId="3"/>
  </si>
  <si>
    <r>
      <rPr>
        <i/>
        <sz val="10"/>
        <rFont val="Century"/>
        <family val="1"/>
      </rPr>
      <t>T</t>
    </r>
    <r>
      <rPr>
        <vertAlign val="subscript"/>
        <sz val="10"/>
        <rFont val="Century"/>
        <family val="1"/>
      </rPr>
      <t xml:space="preserve">j0 </t>
    </r>
    <r>
      <rPr>
        <sz val="10"/>
        <rFont val="Century"/>
        <family val="1"/>
      </rPr>
      <t>:</t>
    </r>
    <r>
      <rPr>
        <sz val="10"/>
        <rFont val="ＭＳ Ｐゴシック"/>
        <family val="3"/>
        <charset val="128"/>
      </rPr>
      <t xml:space="preserve"> 出し入れ作業の最短時間[s] 標準値は5s</t>
    </r>
    <rPh sb="21" eb="24">
      <t>ヒョウジュンチ</t>
    </rPh>
    <phoneticPr fontId="3"/>
  </si>
  <si>
    <t>（ラック/回）</t>
    <rPh sb="5" eb="6">
      <t>カイ</t>
    </rPh>
    <phoneticPr fontId="3"/>
  </si>
  <si>
    <r>
      <t>処理に要した時間</t>
    </r>
    <r>
      <rPr>
        <i/>
        <sz val="10"/>
        <rFont val="Century"/>
        <family val="1"/>
      </rPr>
      <t>T</t>
    </r>
    <r>
      <rPr>
        <vertAlign val="subscript"/>
        <sz val="10"/>
        <rFont val="Century"/>
        <family val="1"/>
      </rPr>
      <t>c</t>
    </r>
    <r>
      <rPr>
        <vertAlign val="subscript"/>
        <sz val="10"/>
        <rFont val="ＭＳ Ｐゴシック"/>
        <family val="3"/>
        <charset val="128"/>
      </rPr>
      <t>　</t>
    </r>
    <r>
      <rPr>
        <sz val="10"/>
        <rFont val="Century"/>
        <family val="1"/>
      </rPr>
      <t>[s/</t>
    </r>
    <r>
      <rPr>
        <sz val="10"/>
        <rFont val="ＭＳ Ｐゴシック"/>
        <family val="3"/>
        <charset val="128"/>
      </rPr>
      <t>回</t>
    </r>
    <r>
      <rPr>
        <sz val="10"/>
        <rFont val="Century"/>
        <family val="1"/>
      </rPr>
      <t>]</t>
    </r>
    <r>
      <rPr>
        <sz val="10"/>
        <rFont val="ＭＳ Ｐゴシック"/>
        <family val="3"/>
        <charset val="128"/>
      </rPr>
      <t>は次式の最大値とする。</t>
    </r>
    <rPh sb="17" eb="18">
      <t>ジ</t>
    </rPh>
    <rPh sb="18" eb="19">
      <t>シキ</t>
    </rPh>
    <rPh sb="20" eb="23">
      <t>サイダイチ</t>
    </rPh>
    <phoneticPr fontId="3"/>
  </si>
  <si>
    <t xml:space="preserve"> (kW）</t>
    <phoneticPr fontId="3"/>
  </si>
  <si>
    <t>2.熱効率</t>
    <rPh sb="2" eb="3">
      <t>ネツ</t>
    </rPh>
    <rPh sb="3" eb="5">
      <t>コウリツ</t>
    </rPh>
    <phoneticPr fontId="3"/>
  </si>
  <si>
    <t>3.立上り性能</t>
    <rPh sb="2" eb="4">
      <t>タチアガ</t>
    </rPh>
    <rPh sb="5" eb="7">
      <t>セイノウ</t>
    </rPh>
    <phoneticPr fontId="3"/>
  </si>
  <si>
    <t>4.処理能力</t>
    <phoneticPr fontId="3"/>
  </si>
  <si>
    <t>5.消費
　電力量</t>
    <phoneticPr fontId="3"/>
  </si>
  <si>
    <t>室温(℃)</t>
    <phoneticPr fontId="3"/>
  </si>
  <si>
    <t>試験機器の最大消費電力</t>
    <rPh sb="0" eb="2">
      <t>シケン</t>
    </rPh>
    <rPh sb="2" eb="4">
      <t>キキ</t>
    </rPh>
    <rPh sb="5" eb="7">
      <t>サイダイ</t>
    </rPh>
    <rPh sb="7" eb="9">
      <t>ショウヒ</t>
    </rPh>
    <rPh sb="9" eb="11">
      <t>デンリョク</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</si>
  <si>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</si>
  <si>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t>(kW)</t>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</si>
  <si>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</si>
  <si>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</si>
  <si>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</si>
  <si>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</si>
  <si>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測定写真</t>
    <rPh sb="0" eb="2">
      <t>ソクテイ</t>
    </rPh>
    <rPh sb="2" eb="4">
      <t>シャシン</t>
    </rPh>
    <phoneticPr fontId="3"/>
  </si>
  <si>
    <t>最大消費電力測定グラフ</t>
    <rPh sb="0" eb="2">
      <t>サイダイ</t>
    </rPh>
    <rPh sb="2" eb="4">
      <t>ショウヒ</t>
    </rPh>
    <rPh sb="4" eb="6">
      <t>デンリョク</t>
    </rPh>
    <rPh sb="6" eb="8">
      <t>ソクテイ</t>
    </rPh>
    <phoneticPr fontId="3"/>
  </si>
  <si>
    <t>消費電力の許容差</t>
    <rPh sb="0" eb="2">
      <t>ショウヒ</t>
    </rPh>
    <rPh sb="2" eb="4">
      <t>デンリョク</t>
    </rPh>
    <rPh sb="5" eb="7">
      <t>キョヨウ</t>
    </rPh>
    <rPh sb="7" eb="8">
      <t>サ</t>
    </rPh>
    <phoneticPr fontId="3"/>
  </si>
  <si>
    <t>6.給湯量</t>
    <phoneticPr fontId="3"/>
  </si>
  <si>
    <r>
      <rPr>
        <i/>
        <sz val="10"/>
        <rFont val="Century"/>
        <family val="1"/>
      </rPr>
      <t>T</t>
    </r>
    <r>
      <rPr>
        <vertAlign val="subscript"/>
        <sz val="10"/>
        <rFont val="Century"/>
        <family val="1"/>
      </rPr>
      <t xml:space="preserve">2 </t>
    </r>
    <r>
      <rPr>
        <sz val="10"/>
        <rFont val="ＭＳ Ｐゴシック"/>
        <family val="3"/>
        <charset val="128"/>
      </rPr>
      <t>,</t>
    </r>
    <r>
      <rPr>
        <i/>
        <sz val="10"/>
        <rFont val="Century"/>
        <family val="1"/>
      </rPr>
      <t>T</t>
    </r>
    <r>
      <rPr>
        <vertAlign val="subscript"/>
        <sz val="10"/>
        <rFont val="Century"/>
        <family val="1"/>
      </rPr>
      <t xml:space="preserve">3 </t>
    </r>
    <r>
      <rPr>
        <sz val="10"/>
        <rFont val="ＭＳ Ｐゴシック"/>
        <family val="3"/>
        <charset val="128"/>
      </rPr>
      <t>の最大値</t>
    </r>
    <rPh sb="8" eb="11">
      <t>サイダイチ</t>
    </rPh>
    <phoneticPr fontId="3"/>
  </si>
  <si>
    <r>
      <t>上記2つの</t>
    </r>
    <r>
      <rPr>
        <i/>
        <sz val="10"/>
        <rFont val="Century"/>
        <family val="1"/>
      </rPr>
      <t>T</t>
    </r>
    <r>
      <rPr>
        <vertAlign val="subscript"/>
        <sz val="10"/>
        <rFont val="Century"/>
        <family val="1"/>
      </rPr>
      <t xml:space="preserve">s </t>
    </r>
    <r>
      <rPr>
        <sz val="10"/>
        <rFont val="ＭＳ Ｐゴシック"/>
        <family val="3"/>
        <charset val="128"/>
      </rPr>
      <t>平均値の大きい方を立上り性能とする。</t>
    </r>
    <rPh sb="0" eb="2">
      <t>ジョウキ</t>
    </rPh>
    <rPh sb="8" eb="11">
      <t>ヘイキンチ</t>
    </rPh>
    <rPh sb="12" eb="13">
      <t>オオ</t>
    </rPh>
    <rPh sb="15" eb="16">
      <t>ホウ</t>
    </rPh>
    <rPh sb="17" eb="19">
      <t>タチアガ</t>
    </rPh>
    <rPh sb="20" eb="22">
      <t>セイノウ</t>
    </rPh>
    <phoneticPr fontId="3"/>
  </si>
  <si>
    <r>
      <rPr>
        <i/>
        <sz val="10"/>
        <rFont val="Century"/>
        <family val="1"/>
      </rPr>
      <t>T</t>
    </r>
    <r>
      <rPr>
        <vertAlign val="subscript"/>
        <sz val="10"/>
        <rFont val="Century"/>
        <family val="1"/>
      </rPr>
      <t xml:space="preserve">1 </t>
    </r>
    <r>
      <rPr>
        <i/>
        <sz val="10"/>
        <rFont val="Century"/>
        <family val="1"/>
      </rPr>
      <t>,T</t>
    </r>
    <r>
      <rPr>
        <vertAlign val="subscript"/>
        <sz val="10"/>
        <rFont val="Century"/>
        <family val="1"/>
      </rPr>
      <t xml:space="preserve">2 </t>
    </r>
    <r>
      <rPr>
        <sz val="10"/>
        <rFont val="ＭＳ Ｐゴシック"/>
        <family val="3"/>
        <charset val="128"/>
      </rPr>
      <t>,</t>
    </r>
    <r>
      <rPr>
        <i/>
        <sz val="10"/>
        <rFont val="Century"/>
        <family val="1"/>
      </rPr>
      <t>T</t>
    </r>
    <r>
      <rPr>
        <vertAlign val="subscript"/>
        <sz val="10"/>
        <rFont val="Century"/>
        <family val="1"/>
      </rPr>
      <t xml:space="preserve">3 </t>
    </r>
    <r>
      <rPr>
        <sz val="10"/>
        <rFont val="ＭＳ Ｐゴシック"/>
        <family val="3"/>
        <charset val="128"/>
      </rPr>
      <t>の最大値</t>
    </r>
    <rPh sb="12" eb="15">
      <t>サイダイチ</t>
    </rPh>
    <phoneticPr fontId="3"/>
  </si>
  <si>
    <r>
      <rPr>
        <i/>
        <sz val="10"/>
        <rFont val="Century"/>
        <family val="1"/>
      </rPr>
      <t>P</t>
    </r>
    <r>
      <rPr>
        <vertAlign val="subscript"/>
        <sz val="10"/>
        <rFont val="Century"/>
        <family val="1"/>
      </rPr>
      <t xml:space="preserve">sr </t>
    </r>
    <r>
      <rPr>
        <sz val="10"/>
        <rFont val="ＭＳ Ｐゴシック"/>
        <family val="3"/>
        <charset val="128"/>
      </rPr>
      <t>： 消費電力量[kWh/回]</t>
    </r>
    <phoneticPr fontId="3"/>
  </si>
  <si>
    <r>
      <t>P</t>
    </r>
    <r>
      <rPr>
        <vertAlign val="subscript"/>
        <sz val="10"/>
        <rFont val="Century"/>
        <family val="1"/>
      </rPr>
      <t>sr</t>
    </r>
    <r>
      <rPr>
        <sz val="10"/>
        <rFont val="ＭＳ Ｐゴシック"/>
        <family val="3"/>
        <charset val="128"/>
      </rPr>
      <t xml:space="preserve"> =</t>
    </r>
    <phoneticPr fontId="3"/>
  </si>
  <si>
    <t>アンダーカウンター洗浄機、ドアタイプ洗浄機（選択してください）</t>
  </si>
  <si>
    <r>
      <rPr>
        <i/>
        <sz val="10"/>
        <rFont val="Century"/>
        <family val="1"/>
      </rPr>
      <t>p</t>
    </r>
    <r>
      <rPr>
        <vertAlign val="subscript"/>
        <sz val="10"/>
        <rFont val="Century"/>
        <family val="1"/>
      </rPr>
      <t>x</t>
    </r>
    <r>
      <rPr>
        <sz val="10"/>
        <rFont val="ＭＳ Ｐゴシック"/>
        <family val="3"/>
        <charset val="128"/>
      </rPr>
      <t xml:space="preserve"> ： 試験機器の最大消費電力[ｋW]</t>
    </r>
    <rPh sb="10" eb="12">
      <t>サイダイ</t>
    </rPh>
    <rPh sb="12" eb="14">
      <t>ショウヒ</t>
    </rPh>
    <rPh sb="14" eb="16">
      <t>デンリョク</t>
    </rPh>
    <phoneticPr fontId="3"/>
  </si>
  <si>
    <t>セールス
ポイント等</t>
    <rPh sb="9" eb="10">
      <t>トウ</t>
    </rPh>
    <phoneticPr fontId="3"/>
  </si>
  <si>
    <t>(Hz)</t>
    <phoneticPr fontId="3"/>
  </si>
  <si>
    <t>試験機器の電動機の最大消費電力 =</t>
    <rPh sb="0" eb="2">
      <t>シケン</t>
    </rPh>
    <rPh sb="2" eb="4">
      <t>キキ</t>
    </rPh>
    <rPh sb="5" eb="8">
      <t>デンドウキ</t>
    </rPh>
    <rPh sb="9" eb="11">
      <t>サイダイ</t>
    </rPh>
    <rPh sb="11" eb="13">
      <t>ショウヒ</t>
    </rPh>
    <rPh sb="13" eb="15">
      <t>デンリョク</t>
    </rPh>
    <phoneticPr fontId="3"/>
  </si>
  <si>
    <t>電動機の定格消費電力 =</t>
    <rPh sb="0" eb="3">
      <t>デンドウキ</t>
    </rPh>
    <phoneticPr fontId="3"/>
  </si>
  <si>
    <t>試験機器の電熱装置の最大消費電力 =</t>
    <rPh sb="0" eb="2">
      <t>シケン</t>
    </rPh>
    <rPh sb="2" eb="4">
      <t>キキ</t>
    </rPh>
    <rPh sb="5" eb="7">
      <t>デンネツ</t>
    </rPh>
    <rPh sb="7" eb="9">
      <t>ソウチ</t>
    </rPh>
    <rPh sb="10" eb="12">
      <t>サイダイ</t>
    </rPh>
    <rPh sb="12" eb="14">
      <t>ショウヒ</t>
    </rPh>
    <rPh sb="14" eb="16">
      <t>デンリョク</t>
    </rPh>
    <phoneticPr fontId="3"/>
  </si>
  <si>
    <t>電熱装置の定格消費電力 =</t>
    <rPh sb="0" eb="2">
      <t>デンネツ</t>
    </rPh>
    <rPh sb="2" eb="4">
      <t>ソウチ</t>
    </rPh>
    <phoneticPr fontId="3"/>
  </si>
  <si>
    <r>
      <t>p</t>
    </r>
    <r>
      <rPr>
        <vertAlign val="subscript"/>
        <sz val="14"/>
        <rFont val="Century"/>
        <family val="1"/>
      </rPr>
      <t>r</t>
    </r>
    <phoneticPr fontId="3"/>
  </si>
  <si>
    <t>測定時の定格周波数 =</t>
    <rPh sb="0" eb="2">
      <t>ソクテイ</t>
    </rPh>
    <rPh sb="2" eb="3">
      <t>ジ</t>
    </rPh>
    <rPh sb="4" eb="6">
      <t>テイカク</t>
    </rPh>
    <rPh sb="6" eb="9">
      <t>シュウハスウ</t>
    </rPh>
    <phoneticPr fontId="3"/>
  </si>
  <si>
    <t xml:space="preserve">        電動機と電熱装置の最大消費電力を分けて測定できないとき</t>
    <rPh sb="8" eb="11">
      <t>デンドウキ</t>
    </rPh>
    <rPh sb="12" eb="14">
      <t>デンネツ</t>
    </rPh>
    <rPh sb="14" eb="16">
      <t>ソウチ</t>
    </rPh>
    <rPh sb="17" eb="19">
      <t>サイダイ</t>
    </rPh>
    <rPh sb="19" eb="21">
      <t>ショウヒ</t>
    </rPh>
    <rPh sb="21" eb="23">
      <t>デンリョク</t>
    </rPh>
    <rPh sb="24" eb="25">
      <t>ワ</t>
    </rPh>
    <rPh sb="27" eb="29">
      <t>ソクテイ</t>
    </rPh>
    <phoneticPr fontId="3"/>
  </si>
  <si>
    <t>貯湯
量(ℓ)</t>
    <rPh sb="0" eb="1">
      <t>チョ</t>
    </rPh>
    <rPh sb="1" eb="2">
      <t>トウ</t>
    </rPh>
    <rPh sb="3" eb="4">
      <t>リョウ</t>
    </rPh>
    <phoneticPr fontId="3"/>
  </si>
  <si>
    <t>電動機</t>
  </si>
  <si>
    <t>電熱装置</t>
  </si>
  <si>
    <t>1.定格消費電力</t>
    <rPh sb="2" eb="4">
      <t>テイカク</t>
    </rPh>
    <rPh sb="4" eb="6">
      <t>ショウヒ</t>
    </rPh>
    <rPh sb="6" eb="8">
      <t>デンリョク</t>
    </rPh>
    <phoneticPr fontId="3"/>
  </si>
  <si>
    <r>
      <rPr>
        <i/>
        <sz val="9"/>
        <rFont val="Century"/>
        <family val="1"/>
      </rPr>
      <t>ε</t>
    </r>
    <r>
      <rPr>
        <vertAlign val="subscript"/>
        <sz val="9"/>
        <rFont val="Century"/>
        <family val="1"/>
      </rPr>
      <t xml:space="preserve">p </t>
    </r>
    <r>
      <rPr>
        <sz val="9"/>
        <rFont val="ＭＳ Ｐゴシック"/>
        <family val="3"/>
        <charset val="128"/>
      </rPr>
      <t>：</t>
    </r>
    <r>
      <rPr>
        <sz val="9"/>
        <rFont val="Century"/>
        <family val="1"/>
      </rPr>
      <t xml:space="preserve"> </t>
    </r>
    <r>
      <rPr>
        <sz val="9"/>
        <rFont val="ＭＳ Ｐゴシック"/>
        <family val="3"/>
        <charset val="128"/>
      </rPr>
      <t>試験機器の最大消費電力と定格消費電力の差</t>
    </r>
    <rPh sb="10" eb="12">
      <t>サイダイ</t>
    </rPh>
    <rPh sb="12" eb="14">
      <t>ショウヒ</t>
    </rPh>
    <rPh sb="14" eb="16">
      <t>デンリョク</t>
    </rPh>
    <rPh sb="17" eb="19">
      <t>テイカク</t>
    </rPh>
    <rPh sb="19" eb="21">
      <t>ショウヒ</t>
    </rPh>
    <rPh sb="21" eb="22">
      <t>デン</t>
    </rPh>
    <rPh sb="22" eb="23">
      <t>リョク</t>
    </rPh>
    <rPh sb="24" eb="25">
      <t>サ</t>
    </rPh>
    <phoneticPr fontId="3"/>
  </si>
  <si>
    <t>番号</t>
    <rPh sb="0" eb="2">
      <t>バンゴウ</t>
    </rPh>
    <phoneticPr fontId="3"/>
  </si>
  <si>
    <t>A.立上り時の給湯(60℃)が洗浄タンクに直接入る場合</t>
    <rPh sb="2" eb="4">
      <t>タチアガ</t>
    </rPh>
    <rPh sb="5" eb="6">
      <t>ジ</t>
    </rPh>
    <rPh sb="7" eb="9">
      <t>キュウトウ</t>
    </rPh>
    <rPh sb="15" eb="17">
      <t>センジョウ</t>
    </rPh>
    <rPh sb="21" eb="23">
      <t>チョクセツ</t>
    </rPh>
    <rPh sb="23" eb="24">
      <t>ハイ</t>
    </rPh>
    <rPh sb="25" eb="27">
      <t>バアイ</t>
    </rPh>
    <phoneticPr fontId="3"/>
  </si>
  <si>
    <t>B.立上り時の給湯(60℃)が仕上げすすぎﾀﾝｸに入る場合</t>
    <rPh sb="27" eb="29">
      <t>バアイ</t>
    </rPh>
    <phoneticPr fontId="3"/>
  </si>
  <si>
    <t>C.試験機器に給水(15℃)を接続する場合</t>
    <rPh sb="2" eb="4">
      <t>シケン</t>
    </rPh>
    <rPh sb="4" eb="6">
      <t>キキ</t>
    </rPh>
    <rPh sb="7" eb="9">
      <t>キュウスイ</t>
    </rPh>
    <rPh sb="15" eb="17">
      <t>セツゾク</t>
    </rPh>
    <rPh sb="19" eb="21">
      <t>バアイ</t>
    </rPh>
    <phoneticPr fontId="3"/>
  </si>
  <si>
    <t>B.立上り時の給湯が仕上げすすぎタンクに入る場合　または</t>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</si>
  <si>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</si>
  <si>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t>6</t>
    </r>
    <r>
      <rPr>
        <sz val="10"/>
        <rFont val="ＭＳ Ｐゴシック"/>
        <family val="3"/>
        <charset val="128"/>
      </rPr>
      <t>回目の試験食器ラックの洗浄開始から</t>
    </r>
    <rPh sb="1" eb="3">
      <t>カイメ</t>
    </rPh>
    <phoneticPr fontId="3"/>
  </si>
  <si>
    <r>
      <rPr>
        <sz val="10"/>
        <rFont val="Century"/>
        <family val="1"/>
      </rPr>
      <t>11</t>
    </r>
    <r>
      <rPr>
        <sz val="10"/>
        <rFont val="ＭＳ Ｐゴシック"/>
        <family val="3"/>
        <charset val="128"/>
      </rPr>
      <t>回目の試験食器ラックの洗浄開始までの消費電力量 =</t>
    </r>
    <phoneticPr fontId="3"/>
  </si>
  <si>
    <r>
      <rPr>
        <i/>
        <sz val="10"/>
        <rFont val="Century"/>
        <family val="1"/>
      </rPr>
      <t>P</t>
    </r>
    <r>
      <rPr>
        <vertAlign val="subscript"/>
        <sz val="10"/>
        <rFont val="Century"/>
        <family val="1"/>
      </rPr>
      <t xml:space="preserve">s </t>
    </r>
    <r>
      <rPr>
        <sz val="10"/>
        <rFont val="ＭＳ Ｐゴシック"/>
        <family val="3"/>
        <charset val="128"/>
      </rPr>
      <t>： 消費電力量</t>
    </r>
    <r>
      <rPr>
        <sz val="10"/>
        <rFont val="Century"/>
        <family val="1"/>
      </rPr>
      <t>[</t>
    </r>
    <r>
      <rPr>
        <sz val="10"/>
        <rFont val="ＭＳ Ｐゴシック"/>
        <family val="3"/>
        <charset val="128"/>
      </rPr>
      <t>kWh</t>
    </r>
    <r>
      <rPr>
        <sz val="10"/>
        <rFont val="ＭＳ Ｐゴシック"/>
        <family val="3"/>
        <charset val="128"/>
      </rPr>
      <t>/回]</t>
    </r>
    <phoneticPr fontId="3"/>
  </si>
  <si>
    <r>
      <rPr>
        <i/>
        <sz val="10"/>
        <rFont val="Symbol"/>
        <family val="1"/>
        <charset val="2"/>
      </rPr>
      <t>q</t>
    </r>
    <r>
      <rPr>
        <vertAlign val="subscript"/>
        <sz val="10"/>
        <rFont val="Century"/>
        <family val="1"/>
      </rPr>
      <t xml:space="preserve">t </t>
    </r>
    <r>
      <rPr>
        <sz val="10"/>
        <rFont val="Symbol"/>
        <family val="1"/>
        <charset val="2"/>
      </rPr>
      <t xml:space="preserve">: </t>
    </r>
    <r>
      <rPr>
        <sz val="10"/>
        <rFont val="ＭＳ Ｐゴシック"/>
        <family val="3"/>
        <charset val="128"/>
      </rPr>
      <t>すすぎ開始時の仕上げすすぎタンクの温度</t>
    </r>
    <r>
      <rPr>
        <sz val="10"/>
        <rFont val="Symbol"/>
        <family val="1"/>
        <charset val="2"/>
      </rPr>
      <t>[</t>
    </r>
    <r>
      <rPr>
        <sz val="10"/>
        <rFont val="ＭＳ Ｐゴシック"/>
        <family val="3"/>
        <charset val="128"/>
      </rPr>
      <t>℃</t>
    </r>
    <r>
      <rPr>
        <sz val="10"/>
        <rFont val="Symbol"/>
        <family val="1"/>
        <charset val="2"/>
      </rPr>
      <t>]</t>
    </r>
    <phoneticPr fontId="3"/>
  </si>
  <si>
    <r>
      <rPr>
        <i/>
        <sz val="10"/>
        <rFont val="Cambria"/>
        <family val="1"/>
      </rPr>
      <t>n</t>
    </r>
    <r>
      <rPr>
        <vertAlign val="subscript"/>
        <sz val="10"/>
        <rFont val="Century"/>
        <family val="1"/>
      </rPr>
      <t xml:space="preserve">sr </t>
    </r>
    <r>
      <rPr>
        <sz val="10"/>
        <rFont val="ＭＳ Ｐゴシック"/>
        <family val="3"/>
        <charset val="128"/>
      </rPr>
      <t>： 洗浄水入替え回数[回/日]</t>
    </r>
    <rPh sb="8" eb="9">
      <t>スイ</t>
    </rPh>
    <phoneticPr fontId="3"/>
  </si>
  <si>
    <r>
      <rPr>
        <i/>
        <sz val="10"/>
        <rFont val="Cambria"/>
        <family val="1"/>
      </rPr>
      <t>n</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</si>
  <si>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rPr>
        <i/>
        <sz val="10"/>
        <rFont val="Cambria"/>
        <family val="1"/>
      </rPr>
      <t>n</t>
    </r>
    <r>
      <rPr>
        <vertAlign val="subscript"/>
        <sz val="10"/>
        <rFont val="Century"/>
        <family val="1"/>
      </rPr>
      <t xml:space="preserve">sr </t>
    </r>
    <r>
      <rPr>
        <sz val="10"/>
        <rFont val="ＭＳ Ｐゴシック"/>
        <family val="3"/>
        <charset val="128"/>
      </rPr>
      <t>=</t>
    </r>
    <phoneticPr fontId="3"/>
  </si>
  <si>
    <r>
      <rPr>
        <i/>
        <sz val="10"/>
        <rFont val="Cambria"/>
        <family val="1"/>
      </rPr>
      <t>Q</t>
    </r>
    <r>
      <rPr>
        <vertAlign val="subscript"/>
        <sz val="10"/>
        <rFont val="Century"/>
        <family val="1"/>
      </rPr>
      <t xml:space="preserve">s </t>
    </r>
    <r>
      <rPr>
        <sz val="10"/>
        <rFont val="ＭＳ Ｐゴシック"/>
        <family val="3"/>
        <charset val="128"/>
      </rPr>
      <t>： 立上り時消費電力量[kWh/回]</t>
    </r>
    <rPh sb="19" eb="20">
      <t>カイ</t>
    </rPh>
    <phoneticPr fontId="3"/>
  </si>
  <si>
    <r>
      <rPr>
        <i/>
        <sz val="10"/>
        <rFont val="Cambria"/>
        <family val="1"/>
      </rPr>
      <t>Q</t>
    </r>
    <r>
      <rPr>
        <vertAlign val="subscript"/>
        <sz val="10"/>
        <rFont val="Century"/>
        <family val="1"/>
      </rPr>
      <t xml:space="preserve">i </t>
    </r>
    <r>
      <rPr>
        <sz val="10"/>
        <rFont val="ＭＳ Ｐゴシック"/>
        <family val="3"/>
        <charset val="128"/>
      </rPr>
      <t>： 待機時消費電力量[kWh/h]</t>
    </r>
    <phoneticPr fontId="3"/>
  </si>
  <si>
    <r>
      <rPr>
        <i/>
        <sz val="10"/>
        <rFont val="Cambria"/>
        <family val="1"/>
      </rPr>
      <t>Q</t>
    </r>
    <r>
      <rPr>
        <vertAlign val="subscript"/>
        <sz val="10"/>
        <rFont val="Century"/>
        <family val="1"/>
      </rPr>
      <t xml:space="preserve">sr </t>
    </r>
    <r>
      <rPr>
        <sz val="10"/>
        <rFont val="ＭＳ Ｐゴシック"/>
        <family val="3"/>
        <charset val="128"/>
      </rPr>
      <t>： 洗浄水入替え時消費電力量：[kWh/回]</t>
    </r>
    <rPh sb="8" eb="9">
      <t>スイ</t>
    </rPh>
    <rPh sb="24" eb="25">
      <t>カイ</t>
    </rPh>
    <phoneticPr fontId="3"/>
  </si>
  <si>
    <r>
      <rPr>
        <i/>
        <sz val="10"/>
        <rFont val="Cambria"/>
        <family val="1"/>
      </rPr>
      <t>Q</t>
    </r>
    <r>
      <rPr>
        <vertAlign val="subscript"/>
        <sz val="10"/>
        <rFont val="Century"/>
        <family val="1"/>
      </rPr>
      <t xml:space="preserve">c </t>
    </r>
    <r>
      <rPr>
        <sz val="10"/>
        <rFont val="ＭＳ Ｐゴシック"/>
        <family val="3"/>
        <charset val="128"/>
      </rPr>
      <t>： 処理時消費電力量[kWh/h]</t>
    </r>
    <phoneticPr fontId="3"/>
  </si>
  <si>
    <r>
      <rPr>
        <i/>
        <sz val="10"/>
        <rFont val="Cambria"/>
        <family val="1"/>
      </rPr>
      <t>Q</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</si>
  <si>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rPr>
        <i/>
        <sz val="10"/>
        <rFont val="Cambria"/>
        <family val="1"/>
      </rPr>
      <t>Q</t>
    </r>
    <r>
      <rPr>
        <vertAlign val="subscript"/>
        <sz val="10"/>
        <rFont val="Century"/>
        <family val="1"/>
      </rPr>
      <t>sr</t>
    </r>
    <r>
      <rPr>
        <vertAlign val="subscript"/>
        <sz val="10"/>
        <rFont val="ＭＳ Ｐゴシック"/>
        <family val="3"/>
        <charset val="128"/>
      </rPr>
      <t xml:space="preserve"> </t>
    </r>
    <r>
      <rPr>
        <sz val="10"/>
        <rFont val="ＭＳ Ｐゴシック"/>
        <family val="3"/>
        <charset val="128"/>
      </rPr>
      <t>=</t>
    </r>
    <phoneticPr fontId="3"/>
  </si>
  <si>
    <r>
      <rPr>
        <i/>
        <sz val="10"/>
        <rFont val="Cambria"/>
        <family val="1"/>
      </rPr>
      <t>Q</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t>
    </r>
    <phoneticPr fontId="3"/>
  </si>
  <si>
    <r>
      <rPr>
        <i/>
        <sz val="10"/>
        <rFont val="Cambria"/>
        <family val="1"/>
      </rPr>
      <t>Q</t>
    </r>
    <r>
      <rPr>
        <vertAlign val="subscript"/>
        <sz val="10"/>
        <rFont val="Century"/>
        <family val="1"/>
      </rPr>
      <t>i</t>
    </r>
    <r>
      <rPr>
        <vertAlign val="subscript"/>
        <sz val="10"/>
        <rFont val="ＭＳ Ｐゴシック"/>
        <family val="3"/>
        <charset val="128"/>
      </rPr>
      <t xml:space="preserve"> </t>
    </r>
    <r>
      <rPr>
        <sz val="10"/>
        <rFont val="ＭＳ Ｐゴシック"/>
        <family val="3"/>
        <charset val="128"/>
      </rPr>
      <t>=</t>
    </r>
    <phoneticPr fontId="3"/>
  </si>
  <si>
    <r>
      <rPr>
        <i/>
        <sz val="14"/>
        <rFont val="Cambria"/>
        <family val="1"/>
      </rPr>
      <t>Q</t>
    </r>
    <r>
      <rPr>
        <vertAlign val="subscript"/>
        <sz val="14"/>
        <rFont val="Century"/>
        <family val="1"/>
      </rPr>
      <t>i</t>
    </r>
    <r>
      <rPr>
        <vertAlign val="subscript"/>
        <sz val="10"/>
        <rFont val="ＭＳ Ｐゴシック"/>
        <family val="3"/>
        <charset val="128"/>
      </rPr>
      <t xml:space="preserve"> 　</t>
    </r>
    <r>
      <rPr>
        <sz val="10"/>
        <rFont val="ＭＳ Ｐゴシック"/>
        <family val="3"/>
        <charset val="128"/>
      </rPr>
      <t>平均値 =</t>
    </r>
    <rPh sb="4" eb="7">
      <t>ヘイキンチ</t>
    </rPh>
    <phoneticPr fontId="3"/>
  </si>
  <si>
    <r>
      <rPr>
        <i/>
        <sz val="14"/>
        <rFont val="Cambria"/>
        <family val="1"/>
      </rPr>
      <t>Q</t>
    </r>
    <r>
      <rPr>
        <vertAlign val="subscript"/>
        <sz val="14"/>
        <rFont val="Century"/>
        <family val="1"/>
      </rPr>
      <t>c</t>
    </r>
    <r>
      <rPr>
        <vertAlign val="subscript"/>
        <sz val="14"/>
        <rFont val="ＭＳ Ｐゴシック"/>
        <family val="3"/>
        <charset val="128"/>
      </rPr>
      <t xml:space="preserve"> </t>
    </r>
    <r>
      <rPr>
        <sz val="10"/>
        <rFont val="ＭＳ Ｐゴシック"/>
        <family val="3"/>
        <charset val="128"/>
      </rPr>
      <t>=</t>
    </r>
    <phoneticPr fontId="3"/>
  </si>
  <si>
    <r>
      <rPr>
        <i/>
        <sz val="10"/>
        <rFont val="Cambria"/>
        <family val="1"/>
      </rPr>
      <t>Q</t>
    </r>
    <r>
      <rPr>
        <vertAlign val="subscript"/>
        <sz val="10"/>
        <rFont val="Century"/>
        <family val="1"/>
      </rPr>
      <t>c</t>
    </r>
    <r>
      <rPr>
        <sz val="10"/>
        <rFont val="ＭＳ Ｐゴシック"/>
        <family val="3"/>
        <charset val="128"/>
      </rPr>
      <t xml:space="preserve"> : 処理時消費電力量[kWh/h]</t>
    </r>
    <rPh sb="5" eb="7">
      <t>ショリ</t>
    </rPh>
    <rPh sb="7" eb="8">
      <t>ジ</t>
    </rPh>
    <rPh sb="8" eb="10">
      <t>ショウヒ</t>
    </rPh>
    <rPh sb="10" eb="12">
      <t>デンリョク</t>
    </rPh>
    <rPh sb="12" eb="13">
      <t>リョウ</t>
    </rPh>
    <phoneticPr fontId="3"/>
  </si>
  <si>
    <r>
      <rPr>
        <i/>
        <sz val="14"/>
        <rFont val="Cambria"/>
        <family val="1"/>
      </rPr>
      <t>Q</t>
    </r>
    <r>
      <rPr>
        <vertAlign val="subscript"/>
        <sz val="14"/>
        <rFont val="Century"/>
        <family val="1"/>
      </rPr>
      <t>sr</t>
    </r>
    <r>
      <rPr>
        <vertAlign val="subscript"/>
        <sz val="14"/>
        <rFont val="ＭＳ Ｐ明朝"/>
        <family val="1"/>
        <charset val="128"/>
      </rPr>
      <t>　</t>
    </r>
    <r>
      <rPr>
        <sz val="10"/>
        <rFont val="ＭＳ Ｐゴシック"/>
        <family val="3"/>
        <charset val="128"/>
      </rPr>
      <t>平均値 =</t>
    </r>
    <rPh sb="4" eb="7">
      <t>ヘイキンチ</t>
    </rPh>
    <phoneticPr fontId="3"/>
  </si>
  <si>
    <r>
      <rPr>
        <i/>
        <sz val="10"/>
        <rFont val="Cambria"/>
        <family val="1"/>
      </rPr>
      <t>Q</t>
    </r>
    <r>
      <rPr>
        <vertAlign val="subscript"/>
        <sz val="10"/>
        <rFont val="Century"/>
        <family val="1"/>
      </rPr>
      <t>sr</t>
    </r>
    <r>
      <rPr>
        <vertAlign val="subscript"/>
        <sz val="10"/>
        <rFont val="ＭＳ Ｐゴシック"/>
        <family val="3"/>
        <charset val="128"/>
      </rPr>
      <t xml:space="preserve"> </t>
    </r>
    <r>
      <rPr>
        <sz val="10"/>
        <rFont val="ＭＳ Ｐゴシック"/>
        <family val="3"/>
        <charset val="128"/>
      </rPr>
      <t>=</t>
    </r>
    <phoneticPr fontId="3"/>
  </si>
  <si>
    <r>
      <rPr>
        <i/>
        <sz val="10"/>
        <rFont val="Cambria"/>
        <family val="1"/>
      </rPr>
      <t>Q</t>
    </r>
    <r>
      <rPr>
        <vertAlign val="subscript"/>
        <sz val="10"/>
        <rFont val="Century"/>
        <family val="1"/>
      </rPr>
      <t xml:space="preserve">sr </t>
    </r>
    <r>
      <rPr>
        <sz val="10"/>
        <rFont val="ＭＳ Ｐゴシック"/>
        <family val="3"/>
        <charset val="128"/>
      </rPr>
      <t>: 洗浄水入替え時消費電力量[kWh/回]</t>
    </r>
    <rPh sb="8" eb="9">
      <t>スイ</t>
    </rPh>
    <rPh sb="23" eb="24">
      <t>カイ</t>
    </rPh>
    <phoneticPr fontId="3"/>
  </si>
  <si>
    <r>
      <rPr>
        <i/>
        <sz val="14"/>
        <rFont val="Cambria"/>
        <family val="1"/>
      </rPr>
      <t>Q</t>
    </r>
    <r>
      <rPr>
        <vertAlign val="subscript"/>
        <sz val="14"/>
        <rFont val="Century"/>
        <family val="1"/>
      </rPr>
      <t>s</t>
    </r>
    <r>
      <rPr>
        <vertAlign val="subscript"/>
        <sz val="14"/>
        <rFont val="ＭＳ Ｐ明朝"/>
        <family val="1"/>
        <charset val="128"/>
      </rPr>
      <t>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t>
    </r>
    <rPh sb="3" eb="6">
      <t>ヘイキンチ</t>
    </rPh>
    <phoneticPr fontId="3"/>
  </si>
  <si>
    <r>
      <rPr>
        <i/>
        <sz val="10"/>
        <rFont val="Cambria"/>
        <family val="1"/>
      </rPr>
      <t>Q</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　</t>
    </r>
    <phoneticPr fontId="3"/>
  </si>
  <si>
    <r>
      <rPr>
        <i/>
        <sz val="10"/>
        <rFont val="Cambria"/>
        <family val="1"/>
      </rPr>
      <t>Q</t>
    </r>
    <r>
      <rPr>
        <vertAlign val="subscript"/>
        <sz val="10"/>
        <rFont val="Century"/>
        <family val="1"/>
      </rPr>
      <t>s</t>
    </r>
    <r>
      <rPr>
        <sz val="10"/>
        <rFont val="ＭＳ Ｐゴシック"/>
        <family val="3"/>
        <charset val="128"/>
      </rPr>
      <t xml:space="preserve"> ： 立上り時消費電力量[kWh/回]</t>
    </r>
    <rPh sb="19" eb="20">
      <t>カイ</t>
    </rPh>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</si>
  <si>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</si>
  <si>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dV</t>
    </r>
    <phoneticPr fontId="3"/>
  </si>
  <si>
    <r>
      <rPr>
        <i/>
        <sz val="14"/>
        <rFont val="Cambria"/>
        <family val="1"/>
      </rPr>
      <t>Q</t>
    </r>
    <r>
      <rPr>
        <vertAlign val="subscript"/>
        <sz val="14"/>
        <rFont val="Century"/>
        <family val="1"/>
      </rPr>
      <t>i</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</si>
  <si>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</si>
  <si>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sr</t>
    </r>
    <phoneticPr fontId="3"/>
  </si>
  <si>
    <r>
      <t xml:space="preserve">6 </t>
    </r>
    <r>
      <rPr>
        <sz val="10"/>
        <rFont val="ＭＳ Ｐゴシック"/>
        <family val="3"/>
        <charset val="128"/>
      </rPr>
      <t>回目</t>
    </r>
    <rPh sb="2" eb="4">
      <t>カイメ</t>
    </rPh>
    <phoneticPr fontId="3"/>
  </si>
  <si>
    <r>
      <t xml:space="preserve">7 </t>
    </r>
    <r>
      <rPr>
        <sz val="10"/>
        <rFont val="ＭＳ Ｐゴシック"/>
        <family val="3"/>
        <charset val="128"/>
      </rPr>
      <t>回目</t>
    </r>
    <rPh sb="2" eb="4">
      <t>カイメ</t>
    </rPh>
    <phoneticPr fontId="3"/>
  </si>
  <si>
    <r>
      <t xml:space="preserve">8 </t>
    </r>
    <r>
      <rPr>
        <sz val="10"/>
        <rFont val="ＭＳ Ｐゴシック"/>
        <family val="3"/>
        <charset val="128"/>
      </rPr>
      <t>回目</t>
    </r>
    <rPh sb="2" eb="4">
      <t>カイメ</t>
    </rPh>
    <phoneticPr fontId="3"/>
  </si>
  <si>
    <r>
      <t xml:space="preserve">9 </t>
    </r>
    <r>
      <rPr>
        <sz val="10"/>
        <rFont val="ＭＳ Ｐゴシック"/>
        <family val="3"/>
        <charset val="128"/>
      </rPr>
      <t>回目</t>
    </r>
    <rPh sb="2" eb="4">
      <t>カイメ</t>
    </rPh>
    <phoneticPr fontId="3"/>
  </si>
  <si>
    <r>
      <t xml:space="preserve">10 </t>
    </r>
    <r>
      <rPr>
        <sz val="10"/>
        <rFont val="ＭＳ Ｐゴシック"/>
        <family val="3"/>
        <charset val="128"/>
      </rPr>
      <t>回目</t>
    </r>
    <rPh sb="3" eb="5">
      <t>カイメ</t>
    </rPh>
    <phoneticPr fontId="3"/>
  </si>
  <si>
    <r>
      <t>　</t>
    </r>
    <r>
      <rPr>
        <i/>
        <sz val="10"/>
        <rFont val="Cambria"/>
        <family val="1"/>
      </rPr>
      <t>n</t>
    </r>
    <r>
      <rPr>
        <vertAlign val="subscript"/>
        <sz val="10"/>
        <rFont val="Century"/>
        <family val="1"/>
      </rPr>
      <t>sr</t>
    </r>
    <r>
      <rPr>
        <vertAlign val="subscript"/>
        <sz val="10"/>
        <rFont val="ＭＳ Ｐゴシック"/>
        <family val="3"/>
        <charset val="128"/>
      </rPr>
      <t xml:space="preserve"> </t>
    </r>
    <r>
      <rPr>
        <sz val="10"/>
        <rFont val="ＭＳ Ｐゴシック"/>
        <family val="3"/>
        <charset val="128"/>
      </rPr>
      <t>=</t>
    </r>
    <phoneticPr fontId="3"/>
  </si>
  <si>
    <r>
      <t>　</t>
    </r>
    <r>
      <rPr>
        <i/>
        <sz val="10"/>
        <rFont val="Cambria"/>
        <family val="1"/>
      </rPr>
      <t>n</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</si>
  <si>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rPr>
        <i/>
        <sz val="14"/>
        <rFont val="Cambria"/>
        <family val="1"/>
      </rPr>
      <t>Q</t>
    </r>
    <r>
      <rPr>
        <vertAlign val="subscript"/>
        <sz val="14"/>
        <rFont val="Century"/>
        <family val="1"/>
      </rPr>
      <t>dV</t>
    </r>
    <r>
      <rPr>
        <sz val="10"/>
        <rFont val="ＭＳ Ｐゴシック"/>
        <family val="3"/>
        <charset val="128"/>
      </rPr>
      <t xml:space="preserve"> =  </t>
    </r>
    <phoneticPr fontId="3"/>
  </si>
  <si>
    <r>
      <rPr>
        <i/>
        <sz val="10"/>
        <rFont val="Cambria"/>
        <family val="1"/>
      </rPr>
      <t>Q</t>
    </r>
    <r>
      <rPr>
        <vertAlign val="subscript"/>
        <sz val="10"/>
        <rFont val="Century"/>
        <family val="1"/>
      </rPr>
      <t>dV</t>
    </r>
    <r>
      <rPr>
        <sz val="10"/>
        <rFont val="ＭＳ Ｐゴシック"/>
        <family val="3"/>
        <charset val="128"/>
      </rPr>
      <t>: 日あたり消費電力量（量想定）[kWh/日]</t>
    </r>
    <phoneticPr fontId="3"/>
  </si>
  <si>
    <r>
      <rPr>
        <i/>
        <sz val="10"/>
        <rFont val="Cambria"/>
        <family val="1"/>
      </rPr>
      <t>n</t>
    </r>
    <r>
      <rPr>
        <vertAlign val="subscript"/>
        <sz val="10"/>
        <rFont val="Century"/>
        <family val="1"/>
      </rPr>
      <t>s</t>
    </r>
    <r>
      <rPr>
        <sz val="10"/>
        <rFont val="ＭＳ Ｐゴシック"/>
        <family val="3"/>
        <charset val="128"/>
      </rPr>
      <t>： 立上り回数[回/日]　標準値は</t>
    </r>
    <r>
      <rPr>
        <sz val="10"/>
        <rFont val="Century"/>
        <family val="1"/>
      </rPr>
      <t>1</t>
    </r>
    <r>
      <rPr>
        <sz val="10"/>
        <rFont val="ＭＳ Ｐゴシック"/>
        <family val="3"/>
        <charset val="128"/>
      </rPr>
      <t>回/日</t>
    </r>
    <rPh sb="15" eb="18">
      <t>ヒョウジュンチ</t>
    </rPh>
    <rPh sb="20" eb="21">
      <t>カイ</t>
    </rPh>
    <rPh sb="22" eb="23">
      <t>ニチ</t>
    </rPh>
    <phoneticPr fontId="3"/>
  </si>
  <si>
    <r>
      <rPr>
        <i/>
        <sz val="10"/>
        <rFont val="Cambria"/>
        <family val="1"/>
      </rPr>
      <t>n</t>
    </r>
    <r>
      <rPr>
        <vertAlign val="subscript"/>
        <sz val="10"/>
        <rFont val="Century"/>
        <family val="1"/>
      </rPr>
      <t>sr</t>
    </r>
    <r>
      <rPr>
        <sz val="10"/>
        <rFont val="ＭＳ Ｐゴシック"/>
        <family val="3"/>
        <charset val="128"/>
      </rPr>
      <t>： 洗浄水入替え回数[回/日] 　標準値は</t>
    </r>
    <r>
      <rPr>
        <sz val="10"/>
        <rFont val="Century"/>
        <family val="1"/>
      </rPr>
      <t>1</t>
    </r>
    <r>
      <rPr>
        <sz val="10"/>
        <rFont val="ＭＳ Ｐゴシック"/>
        <family val="3"/>
        <charset val="128"/>
      </rPr>
      <t xml:space="preserve"> 回/日</t>
    </r>
    <phoneticPr fontId="3"/>
  </si>
  <si>
    <r>
      <rPr>
        <i/>
        <sz val="10"/>
        <rFont val="Palatino Linotype"/>
        <family val="1"/>
      </rPr>
      <t>v</t>
    </r>
    <r>
      <rPr>
        <vertAlign val="subscript"/>
        <sz val="10"/>
        <rFont val="Century"/>
        <family val="1"/>
      </rPr>
      <t>d</t>
    </r>
    <r>
      <rPr>
        <sz val="10"/>
        <rFont val="ＭＳ Ｐゴシック"/>
        <family val="3"/>
        <charset val="128"/>
      </rPr>
      <t>： 日あたり処理量 [ﾗｯｸ/日]　標準値は</t>
    </r>
    <r>
      <rPr>
        <sz val="10"/>
        <rFont val="Century"/>
        <family val="1"/>
      </rPr>
      <t>100</t>
    </r>
    <r>
      <rPr>
        <sz val="10"/>
        <rFont val="ＭＳ Ｐゴシック"/>
        <family val="3"/>
        <charset val="128"/>
      </rPr>
      <t>ラック/日</t>
    </r>
    <rPh sb="20" eb="23">
      <t>ヒョウジュンチ</t>
    </rPh>
    <rPh sb="31" eb="32">
      <t>ニチ</t>
    </rPh>
    <phoneticPr fontId="3"/>
  </si>
  <si>
    <r>
      <rPr>
        <i/>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水の比熱</t>
    </r>
    <r>
      <rPr>
        <sz val="10"/>
        <rFont val="Century"/>
        <family val="1"/>
      </rPr>
      <t xml:space="preserve"> 4.19kJ/kg</t>
    </r>
    <r>
      <rPr>
        <sz val="10"/>
        <rFont val="ＭＳ Ｐゴシック"/>
        <family val="3"/>
        <charset val="128"/>
      </rPr>
      <t>℃</t>
    </r>
    <phoneticPr fontId="3"/>
  </si>
  <si>
    <r>
      <rPr>
        <i/>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水の比熱　</t>
    </r>
    <r>
      <rPr>
        <sz val="10"/>
        <rFont val="Century"/>
        <family val="1"/>
      </rPr>
      <t>4.19kJ/kg</t>
    </r>
    <r>
      <rPr>
        <sz val="10"/>
        <rFont val="ＭＳ Ｐゴシック"/>
        <family val="3"/>
        <charset val="128"/>
      </rPr>
      <t>℃</t>
    </r>
    <phoneticPr fontId="3"/>
  </si>
  <si>
    <r>
      <rPr>
        <i/>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水の比熱</t>
    </r>
    <r>
      <rPr>
        <sz val="10"/>
        <rFont val="Century"/>
        <family val="1"/>
      </rPr>
      <t xml:space="preserve">   4.19kJ/kg</t>
    </r>
    <r>
      <rPr>
        <sz val="10"/>
        <rFont val="ＭＳ Ｐゴシック"/>
        <family val="3"/>
        <charset val="128"/>
      </rPr>
      <t>℃</t>
    </r>
    <rPh sb="4" eb="5">
      <t>ミズ</t>
    </rPh>
    <rPh sb="6" eb="8">
      <t>ヒネツ</t>
    </rPh>
    <phoneticPr fontId="3"/>
  </si>
  <si>
    <r>
      <rPr>
        <i/>
        <sz val="10"/>
        <rFont val="Century"/>
        <family val="1"/>
      </rPr>
      <t>h</t>
    </r>
    <r>
      <rPr>
        <vertAlign val="subscript"/>
        <sz val="10"/>
        <rFont val="Century"/>
        <family val="1"/>
      </rPr>
      <t xml:space="preserve">d </t>
    </r>
    <r>
      <rPr>
        <sz val="10"/>
        <rFont val="ＭＳ Ｐゴシック"/>
        <family val="3"/>
        <charset val="128"/>
      </rPr>
      <t>： 稼動時間[h/日]　標準値は</t>
    </r>
    <r>
      <rPr>
        <sz val="10"/>
        <rFont val="Century"/>
        <family val="1"/>
      </rPr>
      <t>10</t>
    </r>
    <r>
      <rPr>
        <sz val="10"/>
        <rFont val="ＭＳ Ｐゴシック"/>
        <family val="3"/>
        <charset val="128"/>
      </rPr>
      <t>h/日</t>
    </r>
    <rPh sb="12" eb="13">
      <t>ヒ</t>
    </rPh>
    <rPh sb="15" eb="18">
      <t>ヒョウジュンチ</t>
    </rPh>
    <rPh sb="23" eb="24">
      <t>ニチ</t>
    </rPh>
    <phoneticPr fontId="3"/>
  </si>
  <si>
    <r>
      <rPr>
        <i/>
        <sz val="10"/>
        <rFont val="Palatino Linotype"/>
        <family val="1"/>
      </rPr>
      <t>v</t>
    </r>
    <r>
      <rPr>
        <vertAlign val="subscript"/>
        <sz val="10"/>
        <rFont val="Century"/>
        <family val="1"/>
      </rPr>
      <t>d</t>
    </r>
    <r>
      <rPr>
        <sz val="10"/>
        <rFont val="ＭＳ Ｐゴシック"/>
        <family val="3"/>
        <charset val="128"/>
      </rPr>
      <t xml:space="preserve"> ： 日あたり処理量[ﾗｯｸ/日]  標準値は</t>
    </r>
    <r>
      <rPr>
        <sz val="10"/>
        <rFont val="Century"/>
        <family val="1"/>
      </rPr>
      <t>100</t>
    </r>
    <r>
      <rPr>
        <sz val="10"/>
        <rFont val="ＭＳ Ｐゴシック"/>
        <family val="3"/>
        <charset val="128"/>
      </rPr>
      <t>ﾗｯｸ/日</t>
    </r>
    <rPh sb="21" eb="24">
      <t>ヒョウジュンチ</t>
    </rPh>
    <rPh sb="32" eb="33">
      <t>ニチ</t>
    </rPh>
    <phoneticPr fontId="3"/>
  </si>
  <si>
    <r>
      <rPr>
        <i/>
        <sz val="10"/>
        <rFont val="Cambria"/>
        <family val="1"/>
      </rPr>
      <t>n</t>
    </r>
    <r>
      <rPr>
        <vertAlign val="subscript"/>
        <sz val="10"/>
        <rFont val="Century"/>
        <family val="1"/>
      </rPr>
      <t xml:space="preserve">s </t>
    </r>
    <r>
      <rPr>
        <sz val="10"/>
        <rFont val="ＭＳ Ｐゴシック"/>
        <family val="3"/>
        <charset val="128"/>
      </rPr>
      <t>： 立上り回数　(回/日)　標準値は</t>
    </r>
    <r>
      <rPr>
        <sz val="10"/>
        <rFont val="Century"/>
        <family val="1"/>
      </rPr>
      <t>1</t>
    </r>
    <r>
      <rPr>
        <sz val="10"/>
        <rFont val="ＭＳ Ｐゴシック"/>
        <family val="3"/>
        <charset val="128"/>
      </rPr>
      <t>回/日</t>
    </r>
    <rPh sb="17" eb="20">
      <t>ヒョウジュンチ</t>
    </rPh>
    <rPh sb="22" eb="23">
      <t>カイ</t>
    </rPh>
    <rPh sb="24" eb="25">
      <t>ニチ</t>
    </rPh>
    <phoneticPr fontId="3"/>
  </si>
  <si>
    <r>
      <t>　標準値は</t>
    </r>
    <r>
      <rPr>
        <sz val="10"/>
        <rFont val="Century"/>
        <family val="1"/>
      </rPr>
      <t>1</t>
    </r>
    <r>
      <rPr>
        <sz val="10"/>
        <rFont val="ＭＳ Ｐゴシック"/>
        <family val="3"/>
        <charset val="128"/>
      </rPr>
      <t>回/日</t>
    </r>
    <phoneticPr fontId="3"/>
  </si>
  <si>
    <r>
      <rPr>
        <i/>
        <sz val="10"/>
        <rFont val="Century"/>
        <family val="1"/>
      </rPr>
      <t>T</t>
    </r>
    <r>
      <rPr>
        <vertAlign val="subscript"/>
        <sz val="10"/>
        <rFont val="Century"/>
        <family val="1"/>
      </rPr>
      <t xml:space="preserve">r </t>
    </r>
    <r>
      <rPr>
        <sz val="10"/>
        <rFont val="ＭＳ Ｐゴシック"/>
        <family val="3"/>
        <charset val="128"/>
      </rPr>
      <t>：すすぎ終了後に洗浄タンクが</t>
    </r>
    <r>
      <rPr>
        <sz val="10"/>
        <rFont val="Century"/>
        <family val="1"/>
      </rPr>
      <t xml:space="preserve">60 </t>
    </r>
    <r>
      <rPr>
        <sz val="10"/>
        <rFont val="ＭＳ Ｐゴシック"/>
        <family val="3"/>
        <charset val="128"/>
      </rPr>
      <t>℃に復帰した時間[s]</t>
    </r>
    <phoneticPr fontId="3"/>
  </si>
  <si>
    <r>
      <t>　　　（すすぎ終了までに洗浄タンクが</t>
    </r>
    <r>
      <rPr>
        <sz val="10"/>
        <rFont val="Century"/>
        <family val="1"/>
      </rPr>
      <t xml:space="preserve">60 </t>
    </r>
    <r>
      <rPr>
        <sz val="10"/>
        <rFont val="ＭＳ Ｐゴシック"/>
        <family val="3"/>
        <charset val="128"/>
      </rPr>
      <t>℃に復帰している場合には</t>
    </r>
    <r>
      <rPr>
        <sz val="10"/>
        <rFont val="Century"/>
        <family val="1"/>
      </rPr>
      <t xml:space="preserve">0s </t>
    </r>
    <r>
      <rPr>
        <sz val="10"/>
        <rFont val="ＭＳ Ｐゴシック"/>
        <family val="3"/>
        <charset val="128"/>
      </rPr>
      <t>とする）</t>
    </r>
    <phoneticPr fontId="3"/>
  </si>
  <si>
    <r>
      <t>　試験機器の初期状態は、洗浄タンクは空、および、仕上げすすぎタンクは満水とする。初期状態の試験機器を室温になじませた後、仕上げすすぎタンクの水の初温</t>
    </r>
    <r>
      <rPr>
        <i/>
        <sz val="10"/>
        <rFont val="Symbol"/>
        <family val="1"/>
        <charset val="2"/>
      </rPr>
      <t>q</t>
    </r>
    <r>
      <rPr>
        <vertAlign val="subscript"/>
        <sz val="10"/>
        <rFont val="Century"/>
        <family val="1"/>
      </rPr>
      <t xml:space="preserve">s  </t>
    </r>
    <r>
      <rPr>
        <sz val="10"/>
        <rFont val="ＭＳ Ｐゴシック"/>
        <family val="3"/>
        <charset val="128"/>
      </rPr>
      <t>[℃</t>
    </r>
    <r>
      <rPr>
        <sz val="10"/>
        <rFont val="Century"/>
        <family val="1"/>
      </rPr>
      <t xml:space="preserve">] </t>
    </r>
    <r>
      <rPr>
        <sz val="10"/>
        <rFont val="ＭＳ Ｐゴシック"/>
        <family val="3"/>
        <charset val="128"/>
      </rPr>
      <t>を測定する。給湯（給水）および加熱を始め、洗浄タンクが満水に達した時間</t>
    </r>
    <r>
      <rPr>
        <i/>
        <sz val="10"/>
        <rFont val="Century"/>
        <family val="1"/>
      </rPr>
      <t>T</t>
    </r>
    <r>
      <rPr>
        <vertAlign val="subscript"/>
        <sz val="10"/>
        <rFont val="Century"/>
        <family val="1"/>
      </rPr>
      <t xml:space="preserve">1  </t>
    </r>
    <r>
      <rPr>
        <sz val="10"/>
        <rFont val="Century"/>
        <family val="1"/>
      </rPr>
      <t>[min]</t>
    </r>
    <r>
      <rPr>
        <sz val="10"/>
        <rFont val="ＭＳ Ｐゴシック"/>
        <family val="3"/>
        <charset val="128"/>
      </rPr>
      <t>、洗浄タンクが</t>
    </r>
    <r>
      <rPr>
        <sz val="10"/>
        <rFont val="Century"/>
        <family val="1"/>
      </rPr>
      <t xml:space="preserve">60 </t>
    </r>
    <r>
      <rPr>
        <sz val="10"/>
        <rFont val="ＭＳ Ｐゴシック"/>
        <family val="3"/>
        <charset val="128"/>
      </rPr>
      <t>℃以上の満水に達した時間</t>
    </r>
    <r>
      <rPr>
        <i/>
        <sz val="10"/>
        <rFont val="Century"/>
        <family val="1"/>
      </rPr>
      <t>T</t>
    </r>
    <r>
      <rPr>
        <vertAlign val="subscript"/>
        <sz val="10"/>
        <rFont val="Century"/>
        <family val="1"/>
      </rPr>
      <t xml:space="preserve">2  </t>
    </r>
    <r>
      <rPr>
        <sz val="10"/>
        <rFont val="Century"/>
        <family val="1"/>
      </rPr>
      <t>[min]</t>
    </r>
    <r>
      <rPr>
        <sz val="10"/>
        <rFont val="ＭＳ Ｐゴシック"/>
        <family val="3"/>
        <charset val="128"/>
      </rPr>
      <t>、および仕上げすすぎタンクの水温が</t>
    </r>
    <r>
      <rPr>
        <sz val="10"/>
        <rFont val="Century"/>
        <family val="1"/>
      </rPr>
      <t xml:space="preserve">80 </t>
    </r>
    <r>
      <rPr>
        <sz val="10"/>
        <rFont val="ＭＳ Ｐゴシック"/>
        <family val="3"/>
        <charset val="128"/>
      </rPr>
      <t>℃に達した時間</t>
    </r>
    <r>
      <rPr>
        <i/>
        <sz val="10"/>
        <rFont val="Century"/>
        <family val="1"/>
      </rPr>
      <t>T</t>
    </r>
    <r>
      <rPr>
        <vertAlign val="subscript"/>
        <sz val="10"/>
        <rFont val="Century"/>
        <family val="1"/>
      </rPr>
      <t xml:space="preserve">3  </t>
    </r>
    <r>
      <rPr>
        <sz val="10"/>
        <rFont val="Century"/>
        <family val="1"/>
      </rPr>
      <t>[min]</t>
    </r>
    <r>
      <rPr>
        <sz val="10"/>
        <rFont val="ＭＳ Ｐゴシック"/>
        <family val="3"/>
        <charset val="128"/>
      </rPr>
      <t>、ならびに、すべてが達した時間までの消費電力量</t>
    </r>
    <r>
      <rPr>
        <i/>
        <sz val="10"/>
        <rFont val="Century"/>
        <family val="1"/>
      </rPr>
      <t>P</t>
    </r>
    <r>
      <rPr>
        <vertAlign val="subscript"/>
        <sz val="10"/>
        <rFont val="Century"/>
        <family val="1"/>
      </rPr>
      <t xml:space="preserve">s </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
　立上り性能</t>
    </r>
    <r>
      <rPr>
        <i/>
        <sz val="10"/>
        <rFont val="Century"/>
        <family val="1"/>
      </rPr>
      <t>T</t>
    </r>
    <r>
      <rPr>
        <vertAlign val="subscript"/>
        <sz val="10"/>
        <rFont val="Century"/>
        <family val="1"/>
      </rPr>
      <t xml:space="preserve">s </t>
    </r>
    <r>
      <rPr>
        <sz val="10"/>
        <rFont val="Century"/>
        <family val="1"/>
      </rPr>
      <t xml:space="preserve"> [min] </t>
    </r>
    <r>
      <rPr>
        <sz val="10"/>
        <rFont val="ＭＳ Ｐゴシック"/>
        <family val="3"/>
        <charset val="128"/>
      </rPr>
      <t>は、次式の大きい方になる。</t>
    </r>
    <rPh sb="91" eb="93">
      <t>キュウスイ</t>
    </rPh>
    <rPh sb="100" eb="101">
      <t>ハジ</t>
    </rPh>
    <phoneticPr fontId="3"/>
  </si>
  <si>
    <r>
      <rPr>
        <i/>
        <sz val="10"/>
        <rFont val="Century"/>
        <family val="1"/>
      </rPr>
      <t>T</t>
    </r>
    <r>
      <rPr>
        <vertAlign val="subscript"/>
        <sz val="10"/>
        <rFont val="Century"/>
        <family val="1"/>
      </rPr>
      <t xml:space="preserve">2 </t>
    </r>
    <r>
      <rPr>
        <sz val="10"/>
        <rFont val="Century"/>
        <family val="1"/>
      </rPr>
      <t xml:space="preserve">: </t>
    </r>
    <r>
      <rPr>
        <sz val="10"/>
        <rFont val="ＭＳ Ｐゴシック"/>
        <family val="3"/>
        <charset val="128"/>
      </rPr>
      <t>洗浄タンクが</t>
    </r>
    <r>
      <rPr>
        <sz val="10"/>
        <rFont val="Century"/>
        <family val="1"/>
      </rPr>
      <t xml:space="preserve">60 </t>
    </r>
    <r>
      <rPr>
        <sz val="10"/>
        <rFont val="ＭＳ Ｐゴシック"/>
        <family val="3"/>
        <charset val="128"/>
      </rPr>
      <t>℃以上の満水に達した時間[min]</t>
    </r>
    <phoneticPr fontId="3"/>
  </si>
  <si>
    <r>
      <rPr>
        <i/>
        <sz val="10"/>
        <rFont val="Century"/>
        <family val="1"/>
      </rPr>
      <t>T</t>
    </r>
    <r>
      <rPr>
        <vertAlign val="subscript"/>
        <sz val="10"/>
        <rFont val="Century"/>
        <family val="1"/>
      </rPr>
      <t>3</t>
    </r>
    <r>
      <rPr>
        <sz val="10"/>
        <rFont val="ＭＳ Ｐゴシック"/>
        <family val="3"/>
        <charset val="128"/>
      </rPr>
      <t xml:space="preserve"> ：仕上げすすぎタンクが</t>
    </r>
    <r>
      <rPr>
        <sz val="10"/>
        <rFont val="Century"/>
        <family val="1"/>
      </rPr>
      <t>80</t>
    </r>
    <r>
      <rPr>
        <sz val="10"/>
        <rFont val="ＭＳ Ｐゴシック"/>
        <family val="3"/>
        <charset val="128"/>
      </rPr>
      <t xml:space="preserve"> ℃に達した時間[min]</t>
    </r>
    <phoneticPr fontId="3"/>
  </si>
  <si>
    <r>
      <rPr>
        <i/>
        <sz val="10"/>
        <rFont val="Century"/>
        <family val="1"/>
      </rPr>
      <t>T</t>
    </r>
    <r>
      <rPr>
        <vertAlign val="subscript"/>
        <sz val="10"/>
        <rFont val="Century"/>
        <family val="1"/>
      </rPr>
      <t>2</t>
    </r>
    <r>
      <rPr>
        <sz val="10"/>
        <rFont val="ＭＳ Ｐゴシック"/>
        <family val="3"/>
        <charset val="128"/>
      </rPr>
      <t xml:space="preserve"> ：洗浄タンクが</t>
    </r>
    <r>
      <rPr>
        <sz val="10"/>
        <rFont val="Century"/>
        <family val="1"/>
      </rPr>
      <t xml:space="preserve">60 </t>
    </r>
    <r>
      <rPr>
        <sz val="10"/>
        <rFont val="ＭＳ Ｐゴシック"/>
        <family val="3"/>
        <charset val="128"/>
      </rPr>
      <t>℃以上の満水に達した時間[min]</t>
    </r>
    <phoneticPr fontId="3"/>
  </si>
  <si>
    <r>
      <rPr>
        <i/>
        <sz val="10"/>
        <rFont val="Century"/>
        <family val="1"/>
      </rPr>
      <t>T</t>
    </r>
    <r>
      <rPr>
        <vertAlign val="subscript"/>
        <sz val="10"/>
        <rFont val="Century"/>
        <family val="1"/>
      </rPr>
      <t>3</t>
    </r>
    <r>
      <rPr>
        <sz val="10"/>
        <rFont val="ＭＳ Ｐゴシック"/>
        <family val="3"/>
        <charset val="128"/>
      </rPr>
      <t xml:space="preserve"> ：仕上げすすぎタンクが</t>
    </r>
    <r>
      <rPr>
        <sz val="10"/>
        <rFont val="Century"/>
        <family val="1"/>
      </rPr>
      <t>80</t>
    </r>
    <r>
      <rPr>
        <sz val="10"/>
        <rFont val="ＭＳ Ｐゴシック"/>
        <family val="3"/>
        <charset val="128"/>
      </rPr>
      <t xml:space="preserve"> ℃に達した時間[min]</t>
    </r>
    <phoneticPr fontId="3"/>
  </si>
  <si>
    <r>
      <rPr>
        <sz val="12"/>
        <rFont val="ＭＳ Ｐゴシック"/>
        <family val="3"/>
        <charset val="128"/>
        <scheme val="minor"/>
      </rPr>
      <t>C.試</t>
    </r>
    <r>
      <rPr>
        <sz val="12"/>
        <rFont val="ＭＳ Ｐゴシック"/>
        <family val="3"/>
        <charset val="128"/>
      </rPr>
      <t>験機器に給水</t>
    </r>
    <r>
      <rPr>
        <sz val="12"/>
        <rFont val="Century"/>
        <family val="1"/>
      </rPr>
      <t>(15</t>
    </r>
    <r>
      <rPr>
        <sz val="12"/>
        <rFont val="ＭＳ Ｐゴシック"/>
        <family val="3"/>
        <charset val="128"/>
      </rPr>
      <t>℃</t>
    </r>
    <r>
      <rPr>
        <sz val="12"/>
        <rFont val="Century"/>
        <family val="1"/>
      </rPr>
      <t>)</t>
    </r>
    <r>
      <rPr>
        <sz val="12"/>
        <rFont val="ＭＳ Ｐゴシック"/>
        <family val="3"/>
        <charset val="128"/>
      </rPr>
      <t>を接続する場合</t>
    </r>
    <phoneticPr fontId="3"/>
  </si>
  <si>
    <r>
      <t>連続処理能力</t>
    </r>
    <r>
      <rPr>
        <i/>
        <sz val="10"/>
        <rFont val="Century"/>
        <family val="1"/>
      </rPr>
      <t>V</t>
    </r>
    <r>
      <rPr>
        <vertAlign val="subscript"/>
        <sz val="10"/>
        <rFont val="Century"/>
        <family val="1"/>
      </rPr>
      <t xml:space="preserve">c </t>
    </r>
    <r>
      <rPr>
        <sz val="10"/>
        <rFont val="Century"/>
        <family val="1"/>
      </rPr>
      <t>[</t>
    </r>
    <r>
      <rPr>
        <sz val="10"/>
        <rFont val="ＭＳ Ｐゴシック"/>
        <family val="3"/>
        <charset val="128"/>
      </rPr>
      <t>ラック</t>
    </r>
    <r>
      <rPr>
        <sz val="10"/>
        <rFont val="Century"/>
        <family val="1"/>
      </rPr>
      <t>/h]</t>
    </r>
    <r>
      <rPr>
        <sz val="10"/>
        <rFont val="ＭＳ Ｐゴシック"/>
        <family val="3"/>
        <charset val="128"/>
      </rPr>
      <t>は、次式で計算する。</t>
    </r>
    <rPh sb="0" eb="2">
      <t>レンゾク</t>
    </rPh>
    <rPh sb="21" eb="23">
      <t>ケイサン</t>
    </rPh>
    <phoneticPr fontId="3"/>
  </si>
  <si>
    <t>⑤日あたり（量想定）</t>
    <rPh sb="1" eb="2">
      <t>ヒ</t>
    </rPh>
    <phoneticPr fontId="3"/>
  </si>
  <si>
    <t>④日あたり（量想定）</t>
    <rPh sb="1" eb="2">
      <t>ヒ</t>
    </rPh>
    <phoneticPr fontId="3"/>
  </si>
  <si>
    <t>業務用厨房熱機器等性能測定結果　【電気機器】</t>
    <rPh sb="0" eb="3">
      <t>ギョウムヨウ</t>
    </rPh>
    <rPh sb="3" eb="5">
      <t>チュウボウ</t>
    </rPh>
    <rPh sb="5" eb="6">
      <t>ネツ</t>
    </rPh>
    <rPh sb="6" eb="8">
      <t>キキ</t>
    </rPh>
    <rPh sb="8" eb="9">
      <t>ナド</t>
    </rPh>
    <rPh sb="9" eb="11">
      <t>セイノウ</t>
    </rPh>
    <rPh sb="11" eb="13">
      <t>ソクテイ</t>
    </rPh>
    <rPh sb="13" eb="15">
      <t>ケッカ</t>
    </rPh>
    <rPh sb="17" eb="19">
      <t>デンキ</t>
    </rPh>
    <rPh sb="19" eb="21">
      <t>キキ</t>
    </rPh>
    <phoneticPr fontId="3"/>
  </si>
  <si>
    <t>性能測定
結　果</t>
    <rPh sb="2" eb="4">
      <t>ソクテイ</t>
    </rPh>
    <phoneticPr fontId="3"/>
  </si>
  <si>
    <t>品　目</t>
    <rPh sb="0" eb="1">
      <t>シナ</t>
    </rPh>
    <rPh sb="2" eb="3">
      <t>メ</t>
    </rPh>
    <phoneticPr fontId="3"/>
  </si>
  <si>
    <r>
      <rPr>
        <i/>
        <sz val="10"/>
        <rFont val="Symbol"/>
        <family val="1"/>
        <charset val="2"/>
      </rPr>
      <t>q</t>
    </r>
    <r>
      <rPr>
        <vertAlign val="subscript"/>
        <sz val="10"/>
        <rFont val="Century"/>
        <family val="1"/>
      </rPr>
      <t>hH</t>
    </r>
    <r>
      <rPr>
        <sz val="10"/>
        <rFont val="ＭＳ Ｐゴシック"/>
        <family val="3"/>
        <charset val="128"/>
      </rPr>
      <t xml:space="preserve"> ：給湯温度[℃]</t>
    </r>
    <phoneticPr fontId="3"/>
  </si>
  <si>
    <r>
      <rPr>
        <i/>
        <sz val="10"/>
        <rFont val="Symbol"/>
        <family val="1"/>
        <charset val="2"/>
      </rPr>
      <t>q</t>
    </r>
    <r>
      <rPr>
        <vertAlign val="subscript"/>
        <sz val="10"/>
        <rFont val="Century"/>
        <family val="1"/>
      </rPr>
      <t>hH</t>
    </r>
    <r>
      <rPr>
        <vertAlign val="subscript"/>
        <sz val="10"/>
        <rFont val="ＭＳ Ｐゴシック"/>
        <family val="3"/>
        <charset val="128"/>
      </rPr>
      <t xml:space="preserve"> </t>
    </r>
    <r>
      <rPr>
        <sz val="10"/>
        <rFont val="ＭＳ Ｐゴシック"/>
        <family val="3"/>
        <charset val="128"/>
      </rPr>
      <t xml:space="preserve"> =</t>
    </r>
    <phoneticPr fontId="3"/>
  </si>
  <si>
    <t>=</t>
    <phoneticPr fontId="3"/>
  </si>
  <si>
    <r>
      <t xml:space="preserve">      </t>
    </r>
    <r>
      <rPr>
        <sz val="10"/>
        <rFont val="ＭＳ Ｐゴシック"/>
        <family val="3"/>
        <charset val="128"/>
        <scheme val="minor"/>
      </rPr>
      <t>：給湯温度</t>
    </r>
    <rPh sb="7" eb="9">
      <t>キュウトウ</t>
    </rPh>
    <rPh sb="9" eb="11">
      <t>オンド</t>
    </rPh>
    <phoneticPr fontId="3"/>
  </si>
  <si>
    <r>
      <t xml:space="preserve">      </t>
    </r>
    <r>
      <rPr>
        <sz val="10"/>
        <rFont val="ＭＳ Ｐゴシック"/>
        <family val="3"/>
        <charset val="128"/>
        <scheme val="minor"/>
      </rPr>
      <t>：給水温度</t>
    </r>
    <rPh sb="7" eb="9">
      <t>キュウスイ</t>
    </rPh>
    <rPh sb="9" eb="11">
      <t>オンド</t>
    </rPh>
    <phoneticPr fontId="3"/>
  </si>
  <si>
    <t xml:space="preserve">      ： 給湯温度[℃]</t>
    <phoneticPr fontId="3"/>
  </si>
  <si>
    <t xml:space="preserve">      ： 給水温度[℃]</t>
    <rPh sb="9" eb="10">
      <t>ミズ</t>
    </rPh>
    <phoneticPr fontId="3"/>
  </si>
  <si>
    <r>
      <t xml:space="preserve"> </t>
    </r>
    <r>
      <rPr>
        <sz val="10"/>
        <rFont val="ＭＳ Ｐゴシック"/>
        <family val="3"/>
        <charset val="128"/>
      </rPr>
      <t>平均値 =</t>
    </r>
    <rPh sb="1" eb="4">
      <t>ヘイキンチ</t>
    </rPh>
    <phoneticPr fontId="3"/>
  </si>
  <si>
    <t>=</t>
    <phoneticPr fontId="3"/>
  </si>
  <si>
    <r>
      <t xml:space="preserve">    </t>
    </r>
    <r>
      <rPr>
        <b/>
        <sz val="10"/>
        <rFont val="ＭＳ Ｐゴシック"/>
        <family val="3"/>
        <charset val="128"/>
      </rPr>
      <t xml:space="preserve">  ： </t>
    </r>
    <r>
      <rPr>
        <sz val="10"/>
        <rFont val="ＭＳ Ｐゴシック"/>
        <family val="3"/>
        <charset val="128"/>
      </rPr>
      <t>給湯温度[℃]</t>
    </r>
    <phoneticPr fontId="3"/>
  </si>
  <si>
    <r>
      <t xml:space="preserve">   </t>
    </r>
    <r>
      <rPr>
        <b/>
        <sz val="10"/>
        <rFont val="ＭＳ Ｐゴシック"/>
        <family val="3"/>
        <charset val="128"/>
      </rPr>
      <t xml:space="preserve">   ：</t>
    </r>
    <r>
      <rPr>
        <sz val="10"/>
        <rFont val="ＭＳ Ｐゴシック"/>
        <family val="3"/>
        <charset val="128"/>
      </rPr>
      <t xml:space="preserve"> 給水温度[℃]</t>
    </r>
    <rPh sb="9" eb="10">
      <t>ミズ</t>
    </rPh>
    <phoneticPr fontId="3"/>
  </si>
  <si>
    <t>=</t>
    <phoneticPr fontId="3"/>
  </si>
  <si>
    <t>=</t>
    <phoneticPr fontId="3"/>
  </si>
  <si>
    <r>
      <rPr>
        <sz val="10"/>
        <rFont val="ＭＳ Ｐゴシック"/>
        <family val="3"/>
        <charset val="128"/>
      </rPr>
      <t>　試験機器の初期状態は、洗浄タンクは空、および、仕上げすすぎタンクは満水とする。初期状態の試験機器を室温になじませる。
　最大消費電力量の測定では、最大入力で給湯（給水）および加熱を始める。洗浄タンクが満水になった後に試験食器や試験食器ラックを投入しないで、連続して</t>
    </r>
    <r>
      <rPr>
        <sz val="10"/>
        <rFont val="Century"/>
        <family val="1"/>
      </rPr>
      <t>10</t>
    </r>
    <r>
      <rPr>
        <sz val="10"/>
        <rFont val="ＭＳ Ｐゴシック"/>
        <family val="3"/>
        <charset val="128"/>
      </rPr>
      <t>回洗浄運転する。加熱を始めてから洗浄運転を</t>
    </r>
    <r>
      <rPr>
        <sz val="10"/>
        <rFont val="Century"/>
        <family val="1"/>
      </rPr>
      <t>10</t>
    </r>
    <r>
      <rPr>
        <sz val="10"/>
        <rFont val="ＭＳ Ｐゴシック"/>
        <family val="3"/>
        <charset val="128"/>
      </rPr>
      <t>回終わるまでの間の消費電力、または、電気用品の技術上の基準を定める省令の解釈別表第八の平常温度上昇に規定された条件における消費電力の最大値を試験機器の最大消費電力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t>
    </r>
    <phoneticPr fontId="3"/>
  </si>
  <si>
    <r>
      <t>　試験機器の初期状態は、洗浄タンクは空、および、仕上げすすぎタンクは満水とする。初期状態の試験機器を室温になじませた後、仕上げすすぎタンクの水の初温</t>
    </r>
    <r>
      <rPr>
        <i/>
        <sz val="10"/>
        <rFont val="Symbol"/>
        <family val="1"/>
        <charset val="2"/>
      </rPr>
      <t>q</t>
    </r>
    <r>
      <rPr>
        <vertAlign val="subscript"/>
        <sz val="10"/>
        <rFont val="Century"/>
        <family val="1"/>
      </rPr>
      <t xml:space="preserve">s </t>
    </r>
    <r>
      <rPr>
        <sz val="10"/>
        <rFont val="ＭＳ Ｐゴシック"/>
        <family val="3"/>
        <charset val="128"/>
      </rPr>
      <t>[℃] を測定する。給湯および加熱を始め、洗浄タンクが</t>
    </r>
    <r>
      <rPr>
        <sz val="10"/>
        <rFont val="Century"/>
        <family val="1"/>
      </rPr>
      <t xml:space="preserve">60 </t>
    </r>
    <r>
      <rPr>
        <sz val="10"/>
        <rFont val="ＭＳ Ｐゴシック"/>
        <family val="3"/>
        <charset val="128"/>
      </rPr>
      <t>℃以上の満水に達した時間</t>
    </r>
    <r>
      <rPr>
        <i/>
        <sz val="10"/>
        <rFont val="Century"/>
        <family val="1"/>
      </rPr>
      <t>T</t>
    </r>
    <r>
      <rPr>
        <vertAlign val="subscript"/>
        <sz val="10"/>
        <rFont val="Century"/>
        <family val="1"/>
      </rPr>
      <t xml:space="preserve">2  </t>
    </r>
    <r>
      <rPr>
        <sz val="10"/>
        <rFont val="Century"/>
        <family val="1"/>
      </rPr>
      <t>[min]</t>
    </r>
    <r>
      <rPr>
        <sz val="10"/>
        <rFont val="ＭＳ Ｐゴシック"/>
        <family val="3"/>
        <charset val="128"/>
      </rPr>
      <t>および仕上げすすぎタンクの水温が</t>
    </r>
    <r>
      <rPr>
        <sz val="10"/>
        <rFont val="Century"/>
        <family val="1"/>
      </rPr>
      <t xml:space="preserve">80 </t>
    </r>
    <r>
      <rPr>
        <sz val="10"/>
        <rFont val="ＭＳ Ｐゴシック"/>
        <family val="3"/>
        <charset val="128"/>
      </rPr>
      <t>℃に達した時間</t>
    </r>
    <r>
      <rPr>
        <i/>
        <sz val="10"/>
        <rFont val="Century"/>
        <family val="1"/>
      </rPr>
      <t>T</t>
    </r>
    <r>
      <rPr>
        <vertAlign val="subscript"/>
        <sz val="10"/>
        <rFont val="Century"/>
        <family val="1"/>
      </rPr>
      <t xml:space="preserve">3  </t>
    </r>
    <r>
      <rPr>
        <sz val="10"/>
        <rFont val="Century"/>
        <family val="1"/>
      </rPr>
      <t xml:space="preserve">[min] </t>
    </r>
    <r>
      <rPr>
        <sz val="10"/>
        <rFont val="ＭＳ Ｐゴシック"/>
        <family val="3"/>
        <charset val="128"/>
      </rPr>
      <t>、ならびに、すべてが達した時間までの消費電力量</t>
    </r>
    <r>
      <rPr>
        <i/>
        <sz val="10"/>
        <rFont val="Century"/>
        <family val="1"/>
      </rPr>
      <t>P</t>
    </r>
    <r>
      <rPr>
        <vertAlign val="subscript"/>
        <sz val="10"/>
        <rFont val="Century"/>
        <family val="1"/>
      </rPr>
      <t>s</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
　立上り性能</t>
    </r>
    <r>
      <rPr>
        <i/>
        <sz val="10"/>
        <rFont val="Century"/>
        <family val="1"/>
      </rPr>
      <t>T</t>
    </r>
    <r>
      <rPr>
        <vertAlign val="subscript"/>
        <sz val="10"/>
        <rFont val="Century"/>
        <family val="1"/>
      </rPr>
      <t xml:space="preserve">s </t>
    </r>
    <r>
      <rPr>
        <sz val="10"/>
        <rFont val="Century"/>
        <family val="1"/>
      </rPr>
      <t xml:space="preserve"> [min] </t>
    </r>
    <r>
      <rPr>
        <sz val="10"/>
        <rFont val="ＭＳ Ｐゴシック"/>
        <family val="3"/>
        <charset val="128"/>
      </rPr>
      <t>は、次式の大きい方になる。</t>
    </r>
    <phoneticPr fontId="3"/>
  </si>
  <si>
    <r>
      <t xml:space="preserve">  試験機器を待機状態（待機状態は、洗浄タンクが</t>
    </r>
    <r>
      <rPr>
        <sz val="10"/>
        <rFont val="Century"/>
        <family val="1"/>
      </rPr>
      <t xml:space="preserve">60 </t>
    </r>
    <r>
      <rPr>
        <sz val="10"/>
        <rFont val="ＭＳ Ｐゴシック"/>
        <family val="3"/>
        <charset val="128"/>
      </rPr>
      <t>℃以上の満水、および、仕上げすすぎタンクが</t>
    </r>
    <r>
      <rPr>
        <sz val="10"/>
        <rFont val="Century"/>
        <family val="1"/>
      </rPr>
      <t xml:space="preserve">80 </t>
    </r>
    <r>
      <rPr>
        <sz val="10"/>
        <rFont val="ＭＳ Ｐゴシック"/>
        <family val="3"/>
        <charset val="128"/>
      </rPr>
      <t>℃以上の満水とする）にして、試験食器が</t>
    </r>
    <r>
      <rPr>
        <sz val="10"/>
        <rFont val="Century"/>
        <family val="1"/>
      </rPr>
      <t>16</t>
    </r>
    <r>
      <rPr>
        <sz val="10"/>
        <rFont val="ＭＳ Ｐゴシック"/>
        <family val="3"/>
        <charset val="128"/>
      </rPr>
      <t>枚収納された試験食器ラックを最大処理量</t>
    </r>
    <r>
      <rPr>
        <i/>
        <sz val="10"/>
        <rFont val="Century"/>
        <family val="1"/>
      </rPr>
      <t>V</t>
    </r>
    <r>
      <rPr>
        <vertAlign val="subscript"/>
        <sz val="10"/>
        <rFont val="Century"/>
        <family val="1"/>
      </rPr>
      <t>m</t>
    </r>
    <r>
      <rPr>
        <sz val="10"/>
        <rFont val="Century"/>
        <family val="1"/>
      </rPr>
      <t>[</t>
    </r>
    <r>
      <rPr>
        <sz val="10"/>
        <rFont val="ＭＳ Ｐゴシック"/>
        <family val="3"/>
        <charset val="128"/>
      </rPr>
      <t>ラック</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投入する。製造者の表示する標準洗浄サイクル</t>
    </r>
    <r>
      <rPr>
        <i/>
        <sz val="10"/>
        <rFont val="Century"/>
        <family val="1"/>
      </rPr>
      <t>T</t>
    </r>
    <r>
      <rPr>
        <vertAlign val="subscript"/>
        <sz val="10"/>
        <rFont val="Century"/>
        <family val="1"/>
      </rPr>
      <t xml:space="preserve">p </t>
    </r>
    <r>
      <rPr>
        <sz val="10"/>
        <rFont val="Century"/>
        <family val="1"/>
      </rPr>
      <t xml:space="preserve">[s] </t>
    </r>
    <r>
      <rPr>
        <sz val="10"/>
        <rFont val="ＭＳ Ｐゴシック"/>
        <family val="3"/>
        <charset val="128"/>
      </rPr>
      <t>の後、試験食器ラックを取り出し、出し入れ作業時間</t>
    </r>
    <r>
      <rPr>
        <i/>
        <sz val="10"/>
        <rFont val="Century"/>
        <family val="1"/>
      </rPr>
      <t>T</t>
    </r>
    <r>
      <rPr>
        <vertAlign val="subscript"/>
        <sz val="10"/>
        <rFont val="Century"/>
        <family val="1"/>
      </rPr>
      <t xml:space="preserve">j </t>
    </r>
    <r>
      <rPr>
        <sz val="10"/>
        <rFont val="Century"/>
        <family val="1"/>
      </rPr>
      <t xml:space="preserve">[s] </t>
    </r>
    <r>
      <rPr>
        <sz val="10"/>
        <rFont val="ＭＳ Ｐゴシック"/>
        <family val="3"/>
        <charset val="128"/>
      </rPr>
      <t>の後、次の試験食器ラックを投入する。これを連続して</t>
    </r>
    <r>
      <rPr>
        <sz val="10"/>
        <rFont val="Century"/>
        <family val="1"/>
      </rPr>
      <t>11</t>
    </r>
    <r>
      <rPr>
        <sz val="10"/>
        <rFont val="ＭＳ Ｐゴシック"/>
        <family val="3"/>
        <charset val="128"/>
      </rPr>
      <t>回処理する。
　試験食器ラックは、幅</t>
    </r>
    <r>
      <rPr>
        <sz val="10"/>
        <rFont val="Century"/>
        <family val="1"/>
      </rPr>
      <t>500 mm</t>
    </r>
    <r>
      <rPr>
        <sz val="10"/>
        <rFont val="ＭＳ Ｐゴシック"/>
        <family val="3"/>
        <charset val="128"/>
      </rPr>
      <t>、奥行</t>
    </r>
    <r>
      <rPr>
        <sz val="10"/>
        <rFont val="Century"/>
        <family val="1"/>
      </rPr>
      <t xml:space="preserve">500 mm </t>
    </r>
    <r>
      <rPr>
        <sz val="10"/>
        <rFont val="ＭＳ Ｐゴシック"/>
        <family val="3"/>
        <charset val="128"/>
      </rPr>
      <t>の洗浄ラックとする。試験食器は、陶磁器製の直径</t>
    </r>
    <r>
      <rPr>
        <sz val="10"/>
        <rFont val="Century"/>
        <family val="1"/>
      </rPr>
      <t xml:space="preserve">230 mm </t>
    </r>
    <r>
      <rPr>
        <sz val="10"/>
        <rFont val="ＭＳ Ｐゴシック"/>
        <family val="3"/>
        <charset val="128"/>
      </rPr>
      <t>の洋皿とする。最大処理量</t>
    </r>
    <r>
      <rPr>
        <i/>
        <sz val="10"/>
        <rFont val="Century"/>
        <family val="1"/>
      </rPr>
      <t>V</t>
    </r>
    <r>
      <rPr>
        <vertAlign val="subscript"/>
        <sz val="10"/>
        <rFont val="Century"/>
        <family val="1"/>
      </rPr>
      <t>m</t>
    </r>
    <r>
      <rPr>
        <sz val="10"/>
        <rFont val="Century"/>
        <family val="1"/>
      </rPr>
      <t xml:space="preserve"> [</t>
    </r>
    <r>
      <rPr>
        <sz val="10"/>
        <rFont val="ＭＳ Ｐゴシック"/>
        <family val="3"/>
        <charset val="128"/>
      </rPr>
      <t>ラック</t>
    </r>
    <r>
      <rPr>
        <sz val="10"/>
        <rFont val="Century"/>
        <family val="1"/>
      </rPr>
      <t>/</t>
    </r>
    <r>
      <rPr>
        <sz val="10"/>
        <rFont val="ＭＳ Ｐゴシック"/>
        <family val="3"/>
        <charset val="128"/>
      </rPr>
      <t>回</t>
    </r>
    <r>
      <rPr>
        <sz val="10"/>
        <rFont val="Century"/>
        <family val="1"/>
      </rPr>
      <t>]</t>
    </r>
    <r>
      <rPr>
        <sz val="10"/>
        <rFont val="ＭＳ Ｐゴシック"/>
        <family val="3"/>
        <charset val="128"/>
      </rPr>
      <t>は、試験食器ラックの最大収納数とする。試験食器ラックおよび試験食器の洗浄前の温度は、</t>
    </r>
    <r>
      <rPr>
        <sz val="10"/>
        <rFont val="Century"/>
        <family val="1"/>
      </rPr>
      <t xml:space="preserve">40 </t>
    </r>
    <r>
      <rPr>
        <sz val="10"/>
        <rFont val="ＭＳ Ｐゴシック"/>
        <family val="3"/>
        <charset val="128"/>
      </rPr>
      <t>℃以下になるように調節する。出し入れ作業時間</t>
    </r>
    <r>
      <rPr>
        <i/>
        <sz val="10"/>
        <rFont val="Century"/>
        <family val="1"/>
      </rPr>
      <t>T</t>
    </r>
    <r>
      <rPr>
        <vertAlign val="subscript"/>
        <sz val="10"/>
        <rFont val="Century"/>
        <family val="1"/>
      </rPr>
      <t>j</t>
    </r>
    <r>
      <rPr>
        <sz val="10"/>
        <rFont val="Century"/>
        <family val="1"/>
      </rPr>
      <t xml:space="preserve"> [s] </t>
    </r>
    <r>
      <rPr>
        <sz val="10"/>
        <rFont val="ＭＳ Ｐゴシック"/>
        <family val="3"/>
        <charset val="128"/>
      </rPr>
      <t>は、図</t>
    </r>
    <r>
      <rPr>
        <sz val="10"/>
        <rFont val="Century"/>
        <family val="1"/>
      </rPr>
      <t>7</t>
    </r>
    <r>
      <rPr>
        <sz val="10"/>
        <rFont val="ＭＳ Ｐゴシック"/>
        <family val="3"/>
        <charset val="128"/>
      </rPr>
      <t>のように、洗浄タンクが</t>
    </r>
    <r>
      <rPr>
        <sz val="10"/>
        <rFont val="Century"/>
        <family val="1"/>
      </rPr>
      <t xml:space="preserve">60 </t>
    </r>
    <r>
      <rPr>
        <sz val="10"/>
        <rFont val="ＭＳ Ｐゴシック"/>
        <family val="3"/>
        <charset val="128"/>
      </rPr>
      <t>℃に復帰した時間より十分に長くなることを予備試験で確認し、事前に決定する。処理に要した時間</t>
    </r>
    <r>
      <rPr>
        <i/>
        <sz val="10"/>
        <rFont val="Century"/>
        <family val="1"/>
      </rPr>
      <t>T</t>
    </r>
    <r>
      <rPr>
        <vertAlign val="subscript"/>
        <sz val="10"/>
        <rFont val="Century"/>
        <family val="1"/>
      </rPr>
      <t>c</t>
    </r>
    <r>
      <rPr>
        <sz val="10"/>
        <rFont val="Century"/>
        <family val="1"/>
      </rPr>
      <t xml:space="preserve"> [s/</t>
    </r>
    <r>
      <rPr>
        <sz val="10"/>
        <rFont val="ＭＳ Ｐゴシック"/>
        <family val="3"/>
        <charset val="128"/>
      </rPr>
      <t>回</t>
    </r>
    <r>
      <rPr>
        <sz val="10"/>
        <rFont val="Century"/>
        <family val="1"/>
      </rPr>
      <t>]</t>
    </r>
    <r>
      <rPr>
        <sz val="10"/>
        <rFont val="ＭＳ Ｐゴシック"/>
        <family val="3"/>
        <charset val="128"/>
      </rPr>
      <t>は、次式の最大値になる。消費電力量</t>
    </r>
    <r>
      <rPr>
        <i/>
        <sz val="10"/>
        <rFont val="Century"/>
        <family val="1"/>
      </rPr>
      <t>P</t>
    </r>
    <r>
      <rPr>
        <vertAlign val="subscript"/>
        <sz val="10"/>
        <rFont val="Century"/>
        <family val="1"/>
      </rPr>
      <t>c</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は、</t>
    </r>
    <r>
      <rPr>
        <sz val="10"/>
        <rFont val="Century"/>
        <family val="1"/>
      </rPr>
      <t>6</t>
    </r>
    <r>
      <rPr>
        <sz val="10"/>
        <rFont val="ＭＳ Ｐゴシック"/>
        <family val="3"/>
        <charset val="128"/>
      </rPr>
      <t>回目の試験食器ラックの洗浄開始から、</t>
    </r>
    <r>
      <rPr>
        <sz val="10"/>
        <rFont val="Century"/>
        <family val="1"/>
      </rPr>
      <t>11</t>
    </r>
    <r>
      <rPr>
        <sz val="10"/>
        <rFont val="ＭＳ Ｐゴシック"/>
        <family val="3"/>
        <charset val="128"/>
      </rPr>
      <t>回目の試験食器ラックの洗浄開始までの平均値とする。すすぎ開始時の仕上げすすぎタンクの温度（温度の測定間隔は、</t>
    </r>
    <r>
      <rPr>
        <sz val="10"/>
        <rFont val="Century"/>
        <family val="1"/>
      </rPr>
      <t>1</t>
    </r>
    <r>
      <rPr>
        <sz val="10"/>
        <rFont val="ＭＳ Ｐゴシック"/>
        <family val="3"/>
        <charset val="128"/>
      </rPr>
      <t>秒以下が望ましい。）</t>
    </r>
    <r>
      <rPr>
        <i/>
        <sz val="10"/>
        <rFont val="Symbol"/>
        <family val="1"/>
        <charset val="2"/>
      </rPr>
      <t>q</t>
    </r>
    <r>
      <rPr>
        <vertAlign val="subscript"/>
        <sz val="10"/>
        <rFont val="Century"/>
        <family val="1"/>
      </rPr>
      <t>t</t>
    </r>
    <r>
      <rPr>
        <sz val="10"/>
        <rFont val="Century"/>
        <family val="1"/>
      </rPr>
      <t xml:space="preserve"> [</t>
    </r>
    <r>
      <rPr>
        <sz val="10"/>
        <rFont val="ＭＳ Ｐゴシック"/>
        <family val="3"/>
        <charset val="128"/>
      </rPr>
      <t>℃</t>
    </r>
    <r>
      <rPr>
        <sz val="10"/>
        <rFont val="Century"/>
        <family val="1"/>
      </rPr>
      <t>]</t>
    </r>
    <r>
      <rPr>
        <sz val="10"/>
        <rFont val="ＭＳ Ｐゴシック"/>
        <family val="3"/>
        <charset val="128"/>
      </rPr>
      <t>、および、すすぎ終了後に洗浄タンクが</t>
    </r>
    <r>
      <rPr>
        <sz val="10"/>
        <rFont val="Century"/>
        <family val="1"/>
      </rPr>
      <t xml:space="preserve">60 </t>
    </r>
    <r>
      <rPr>
        <sz val="10"/>
        <rFont val="ＭＳ Ｐゴシック"/>
        <family val="3"/>
        <charset val="128"/>
      </rPr>
      <t>℃に復帰した時間</t>
    </r>
    <r>
      <rPr>
        <i/>
        <sz val="10"/>
        <rFont val="Century"/>
        <family val="1"/>
      </rPr>
      <t>T</t>
    </r>
    <r>
      <rPr>
        <vertAlign val="subscript"/>
        <sz val="10"/>
        <rFont val="Century"/>
        <family val="1"/>
      </rPr>
      <t>r</t>
    </r>
    <r>
      <rPr>
        <sz val="10"/>
        <rFont val="Century"/>
        <family val="1"/>
      </rPr>
      <t xml:space="preserve"> [s]</t>
    </r>
    <r>
      <rPr>
        <sz val="10"/>
        <rFont val="ＭＳ Ｐゴシック"/>
        <family val="3"/>
        <charset val="128"/>
      </rPr>
      <t>は、</t>
    </r>
    <r>
      <rPr>
        <sz val="10"/>
        <rFont val="Century"/>
        <family val="1"/>
      </rPr>
      <t xml:space="preserve">6 </t>
    </r>
    <r>
      <rPr>
        <sz val="10"/>
        <rFont val="ＭＳ Ｐゴシック"/>
        <family val="3"/>
        <charset val="128"/>
      </rPr>
      <t>回目の処理から</t>
    </r>
    <r>
      <rPr>
        <sz val="10"/>
        <rFont val="Century"/>
        <family val="1"/>
      </rPr>
      <t>10</t>
    </r>
    <r>
      <rPr>
        <sz val="10"/>
        <rFont val="ＭＳ Ｐゴシック"/>
        <family val="3"/>
        <charset val="128"/>
      </rPr>
      <t>回目の処理までの平均値とする。</t>
    </r>
    <phoneticPr fontId="3"/>
  </si>
  <si>
    <r>
      <t>図</t>
    </r>
    <r>
      <rPr>
        <sz val="10"/>
        <rFont val="Century"/>
        <family val="1"/>
      </rPr>
      <t>7</t>
    </r>
    <r>
      <rPr>
        <sz val="10"/>
        <rFont val="ＭＳ Ｐゴシック"/>
        <family val="3"/>
        <charset val="128"/>
      </rPr>
      <t xml:space="preserve"> ドアタイプ洗浄機の洗浄工程のイメージ</t>
    </r>
    <rPh sb="0" eb="1">
      <t>ズ</t>
    </rPh>
    <phoneticPr fontId="3"/>
  </si>
  <si>
    <t xml:space="preserve"> 待機状態において洗浄機の洗浄タンクを空にし、再び待機状態になるまでに要した消費電力量を測定する。</t>
    <phoneticPr fontId="3"/>
  </si>
  <si>
    <r>
      <t>洗浄タンクの貯湯量を立上り時給水量または立上り時給湯量</t>
    </r>
    <r>
      <rPr>
        <i/>
        <sz val="10"/>
        <rFont val="Century"/>
        <family val="1"/>
      </rPr>
      <t>W</t>
    </r>
    <r>
      <rPr>
        <vertAlign val="subscript"/>
        <sz val="10"/>
        <rFont val="Century"/>
        <family val="1"/>
      </rPr>
      <t xml:space="preserve">s </t>
    </r>
    <r>
      <rPr>
        <sz val="10"/>
        <rFont val="Century"/>
        <family val="1"/>
      </rPr>
      <t>[</t>
    </r>
    <r>
      <rPr>
        <sz val="10"/>
        <rFont val="ＭＳ Ｐゴシック"/>
        <family val="3"/>
        <charset val="128"/>
      </rPr>
      <t>ℓ/回</t>
    </r>
    <r>
      <rPr>
        <sz val="10"/>
        <rFont val="ＭＳ Ｐゴシック"/>
        <family val="3"/>
        <charset val="128"/>
      </rPr>
      <t>]　とする。</t>
    </r>
    <phoneticPr fontId="3"/>
  </si>
  <si>
    <r>
      <t>　製造者の表示する標準給水量または標準給湯量を処理時給水量または
処理時給湯量</t>
    </r>
    <r>
      <rPr>
        <i/>
        <sz val="10"/>
        <rFont val="Century"/>
        <family val="1"/>
      </rPr>
      <t>W</t>
    </r>
    <r>
      <rPr>
        <vertAlign val="subscript"/>
        <sz val="10"/>
        <rFont val="Century"/>
        <family val="1"/>
      </rPr>
      <t>c</t>
    </r>
    <r>
      <rPr>
        <vertAlign val="subscript"/>
        <sz val="10"/>
        <rFont val="ＭＳ Ｐゴシック"/>
        <family val="3"/>
        <charset val="128"/>
      </rPr>
      <t>　</t>
    </r>
    <r>
      <rPr>
        <sz val="10"/>
        <rFont val="Century"/>
        <family val="1"/>
      </rPr>
      <t>[</t>
    </r>
    <r>
      <rPr>
        <sz val="10"/>
        <rFont val="ＭＳ Ｐゴシック"/>
        <family val="3"/>
        <charset val="128"/>
      </rPr>
      <t>ℓ/ﾗｯｸ]とする。</t>
    </r>
    <rPh sb="1" eb="4">
      <t>セイゾウシャ</t>
    </rPh>
    <rPh sb="5" eb="7">
      <t>ヒョウジ</t>
    </rPh>
    <rPh sb="17" eb="19">
      <t>ヒョウジュン</t>
    </rPh>
    <rPh sb="19" eb="21">
      <t>キュウトウ</t>
    </rPh>
    <rPh sb="21" eb="22">
      <t>リョウ</t>
    </rPh>
    <rPh sb="27" eb="28">
      <t>スイ</t>
    </rPh>
    <rPh sb="33" eb="35">
      <t>ショリ</t>
    </rPh>
    <rPh sb="35" eb="36">
      <t>ジ</t>
    </rPh>
    <rPh sb="36" eb="38">
      <t>キュウトウ</t>
    </rPh>
    <rPh sb="38" eb="39">
      <t>リョウ</t>
    </rPh>
    <phoneticPr fontId="3"/>
  </si>
  <si>
    <r>
      <rPr>
        <i/>
        <sz val="10"/>
        <rFont val="Century"/>
        <family val="1"/>
      </rPr>
      <t>W</t>
    </r>
    <r>
      <rPr>
        <vertAlign val="subscript"/>
        <sz val="10"/>
        <rFont val="Century"/>
        <family val="1"/>
      </rPr>
      <t>c</t>
    </r>
    <r>
      <rPr>
        <sz val="10"/>
        <rFont val="ＭＳ Ｐゴシック"/>
        <family val="3"/>
        <charset val="128"/>
      </rPr>
      <t xml:space="preserve"> ： 処理時給水量または処理時給湯量[ℓ/ﾗｯｸ]</t>
    </r>
    <rPh sb="14" eb="16">
      <t>ショリ</t>
    </rPh>
    <rPh sb="16" eb="17">
      <t>ジ</t>
    </rPh>
    <rPh sb="17" eb="19">
      <t>キュウトウ</t>
    </rPh>
    <rPh sb="19" eb="20">
      <t>リョウ</t>
    </rPh>
    <phoneticPr fontId="3"/>
  </si>
  <si>
    <r>
      <rPr>
        <i/>
        <sz val="10"/>
        <rFont val="Century"/>
        <family val="1"/>
      </rPr>
      <t>W</t>
    </r>
    <r>
      <rPr>
        <vertAlign val="subscript"/>
        <sz val="10"/>
        <rFont val="Century"/>
        <family val="1"/>
      </rPr>
      <t>c</t>
    </r>
    <r>
      <rPr>
        <sz val="10"/>
        <rFont val="ＭＳ Ｐゴシック"/>
        <family val="3"/>
        <charset val="128"/>
      </rPr>
      <t>： 処理時給水量または処理時給湯量[ℓ/ﾗｯｸ]</t>
    </r>
    <phoneticPr fontId="3"/>
  </si>
  <si>
    <t>標準給水(湯)量</t>
    <rPh sb="0" eb="2">
      <t>ヒョウジュン</t>
    </rPh>
    <rPh sb="2" eb="3">
      <t>キュウ</t>
    </rPh>
    <rPh sb="3" eb="4">
      <t>ミズ</t>
    </rPh>
    <rPh sb="5" eb="6">
      <t>トウ</t>
    </rPh>
    <rPh sb="7" eb="8">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</si>
</sst>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_ "/>
    <numFmt numFmtId="177" formatCode="0.000_);[Red]\(0.000\)"/>
    <numFmt numFmtId="178" formatCode="0.000_ "/>
    <numFmt numFmtId="179" formatCode="0.0_ "/>
    <numFmt numFmtId="180" formatCode="0_ "/>
    <numFmt numFmtId="181" formatCode="0_);[Red]\(0\)"/>
    <numFmt numFmtId="182" formatCode="#,##0.000_ "/>
    <numFmt numFmtId="183" formatCode="0.0_);[Red]\(0.0\)"/>
    <numFmt numFmtId="184" formatCode="0.00_);[Red]\(0.00\)"/>
    <numFmt numFmtId="185" formatCode="yyyy&quot;年&quot;m&quot;月&quot;d&quot;日&quot;;@"/>
    <numFmt numFmtId="186" formatCode="yyyy/m/d;@"/>
    <numFmt numFmtId="187" formatCode="0.0%"/>
    <numFmt numFmtId="188" formatCode="#,##0.0_ "/>
    <numFmt numFmtId="189" formatCode="\+#.0;\-#.0;0"/>
    <numFmt numFmtId="190" formatCode="\+#&quot;％&quot;;\-#&quot;％&quot;;0"/>
    <numFmt numFmtId="191" formatCode="\+#&quot;%､&quot;;\-#&quot;%&quot;;0"/>
    <numFmt numFmtId="192" formatCode="&quot;＝&quot;\+#&quot;％、&quot;;\-#&quot;％、&quot;;0"/>
    <numFmt numFmtId="193" formatCode="#&quot;Hz時&quot;"/>
    <numFmt numFmtId="194" formatCode="[$-F800]dddd\,\ mmmm\ dd\,\ yyyy"/>
  </numFmts>
  <fonts count="5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b/>
      <sz val="12"/>
      <name val="ＭＳ Ｐゴシック"/>
      <family val="3"/>
      <charset val="128"/>
    </font>
    <font>
      <vertAlign val="subscript"/>
      <sz val="10"/>
      <name val="ＭＳ Ｐゴシック"/>
      <family val="3"/>
      <charset val="128"/>
    </font>
    <font>
      <b/>
      <sz val="10"/>
      <name val="ＭＳ Ｐゴシック"/>
      <family val="3"/>
      <charset val="128"/>
    </font>
    <font>
      <sz val="14"/>
      <name val="Century"/>
      <family val="1"/>
    </font>
    <font>
      <i/>
      <sz val="14"/>
      <name val="Century"/>
      <family val="1"/>
    </font>
    <font>
      <vertAlign val="subscript"/>
      <sz val="14"/>
      <name val="Century"/>
      <family val="1"/>
    </font>
    <font>
      <sz val="14"/>
      <name val="Times New Roman"/>
      <family val="1"/>
    </font>
    <font>
      <sz val="10"/>
      <name val="Century"/>
      <family val="1"/>
    </font>
    <font>
      <i/>
      <sz val="10"/>
      <name val="Century"/>
      <family val="1"/>
    </font>
    <font>
      <vertAlign val="subscript"/>
      <sz val="10"/>
      <name val="Century"/>
      <family val="1"/>
    </font>
    <font>
      <i/>
      <vertAlign val="subscript"/>
      <sz val="10"/>
      <name val="Century"/>
      <family val="1"/>
    </font>
    <font>
      <i/>
      <sz val="10"/>
      <name val="ＭＳ Ｐ明朝"/>
      <family val="1"/>
      <charset val="128"/>
    </font>
    <font>
      <i/>
      <sz val="10"/>
      <name val="Symbol"/>
      <family val="1"/>
      <charset val="2"/>
    </font>
    <font>
      <sz val="10"/>
      <color indexed="10"/>
      <name val="ＭＳ Ｐゴシック"/>
      <family val="3"/>
      <charset val="128"/>
    </font>
    <font>
      <sz val="10"/>
      <name val="Symbol"/>
      <family val="1"/>
      <charset val="2"/>
    </font>
    <font>
      <vertAlign val="subscript"/>
      <sz val="14"/>
      <name val="ＭＳ Ｐゴシック"/>
      <family val="3"/>
      <charset val="128"/>
    </font>
    <font>
      <vertAlign val="subscript"/>
      <sz val="10"/>
      <name val="ＭＳ Ｐ明朝"/>
      <family val="1"/>
      <charset val="128"/>
    </font>
    <font>
      <vertAlign val="subscript"/>
      <sz val="14"/>
      <name val="ＭＳ Ｐ明朝"/>
      <family val="1"/>
      <charset val="128"/>
    </font>
    <font>
      <b/>
      <i/>
      <sz val="10"/>
      <name val="Century"/>
      <family val="1"/>
    </font>
    <font>
      <i/>
      <sz val="9"/>
      <name val="Century"/>
      <family val="1"/>
    </font>
    <font>
      <sz val="9"/>
      <color indexed="10"/>
      <name val="ＭＳ Ｐゴシック"/>
      <family val="3"/>
      <charset val="128"/>
    </font>
    <font>
      <i/>
      <sz val="12"/>
      <name val="Century"/>
      <family val="1"/>
    </font>
    <font>
      <vertAlign val="subscript"/>
      <sz val="12"/>
      <name val="Century"/>
      <family val="1"/>
    </font>
    <font>
      <i/>
      <sz val="10"/>
      <name val="Palatino Linotype"/>
      <family val="1"/>
    </font>
    <font>
      <sz val="8"/>
      <color indexed="8"/>
      <name val="ＭＳ Ｐゴシック"/>
      <family val="3"/>
      <charset val="128"/>
    </font>
    <font>
      <sz val="7"/>
      <name val="ＭＳ Ｐゴシック"/>
      <family val="3"/>
      <charset val="128"/>
    </font>
    <font>
      <sz val="8.5"/>
      <name val="ＭＳ Ｐゴシック"/>
      <family val="3"/>
      <charset val="128"/>
    </font>
    <font>
      <sz val="7.5"/>
      <name val="ＭＳ Ｐゴシック"/>
      <family val="3"/>
      <charset val="128"/>
    </font>
    <font>
      <vertAlign val="subscript"/>
      <sz val="9"/>
      <name val="Century"/>
      <family val="1"/>
    </font>
    <font>
      <sz val="9"/>
      <name val="Century"/>
      <family val="1"/>
    </font>
    <font>
      <sz val="10"/>
      <color rgb="FFFF0000"/>
      <name val="ＭＳ Ｐゴシック"/>
      <family val="3"/>
      <charset val="128"/>
    </font>
    <font>
      <b/>
      <sz val="14"/>
      <color rgb="FFFF0000"/>
      <name val="ＭＳ Ｐゴシック"/>
      <family val="3"/>
      <charset val="128"/>
    </font>
    <font>
      <sz val="10"/>
      <name val="ＭＳ Ｐゴシック"/>
      <family val="3"/>
      <charset val="128"/>
      <scheme val="minor"/>
    </font>
    <font>
      <sz val="8"/>
      <color theme="1"/>
      <name val="ＭＳ Ｐゴシック"/>
      <family val="3"/>
      <charset val="128"/>
    </font>
    <font>
      <i/>
      <sz val="10"/>
      <name val="Cambria"/>
      <family val="1"/>
    </font>
    <font>
      <i/>
      <sz val="14"/>
      <name val="Cambria"/>
      <family val="1"/>
    </font>
    <font>
      <sz val="12"/>
      <name val="Century"/>
      <family val="1"/>
    </font>
    <font>
      <sz val="12"/>
      <name val="ＭＳ Ｐゴシック"/>
      <family val="3"/>
      <charset val="128"/>
      <scheme val="minor"/>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81">
    <border>
      <left/>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ck">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n">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bottom style="medium">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82">
    <xf numFmtId="0" fontId="0" fillId="0" borderId="0" xfId="0">
      <alignment vertical="center"/>
    </xf>
    <xf numFmtId="0" fontId="0" fillId="0" borderId="0" xfId="0" applyProtection="1">
      <alignment vertical="center"/>
      <protection locked="0"/>
    </xf>
    <xf numFmtId="186" fontId="5" fillId="2" borderId="2" xfId="0" applyNumberFormat="1" applyFont="1" applyFill="1" applyBorder="1" applyAlignment="1" applyProtection="1">
      <alignment horizontal="right" vertical="center"/>
      <protection locked="0"/>
    </xf>
    <xf numFmtId="0" fontId="0" fillId="0" borderId="0" xfId="0" quotePrefix="1" applyProtection="1">
      <alignment vertical="center"/>
      <protection locked="0"/>
    </xf>
    <xf numFmtId="0" fontId="8" fillId="2" borderId="4" xfId="0" applyFont="1" applyFill="1" applyBorder="1" applyAlignment="1" applyProtection="1">
      <alignment horizontal="right" vertical="center"/>
      <protection locked="0"/>
    </xf>
    <xf numFmtId="0" fontId="0" fillId="4" borderId="5" xfId="0" applyFill="1" applyBorder="1" applyProtection="1">
      <alignment vertical="center"/>
      <protection locked="0"/>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4" borderId="0" xfId="0" applyFill="1" applyBorder="1" applyProtection="1">
      <alignment vertical="center"/>
      <protection locked="0"/>
    </xf>
    <xf numFmtId="0" fontId="0" fillId="4" borderId="9" xfId="0" applyFill="1" applyBorder="1" applyProtection="1">
      <alignment vertical="center"/>
      <protection locked="0"/>
    </xf>
    <xf numFmtId="0" fontId="0" fillId="4" borderId="10" xfId="0" applyFill="1" applyBorder="1" applyProtection="1">
      <alignment vertical="center"/>
      <protection locked="0"/>
    </xf>
    <xf numFmtId="0" fontId="0" fillId="4" borderId="11" xfId="0" applyFill="1" applyBorder="1" applyProtection="1">
      <alignment vertical="center"/>
      <protection locked="0"/>
    </xf>
    <xf numFmtId="0" fontId="0" fillId="4" borderId="12" xfId="0" applyFill="1" applyBorder="1" applyProtection="1">
      <alignment vertical="center"/>
      <protection locked="0"/>
    </xf>
    <xf numFmtId="179" fontId="5" fillId="2" borderId="13" xfId="0" applyNumberFormat="1" applyFont="1" applyFill="1" applyBorder="1" applyAlignment="1" applyProtection="1">
      <alignment horizontal="center" vertical="center"/>
      <protection locked="0"/>
    </xf>
    <xf numFmtId="179" fontId="5" fillId="2" borderId="14" xfId="0" applyNumberFormat="1" applyFont="1" applyFill="1" applyBorder="1" applyAlignment="1" applyProtection="1">
      <alignment horizontal="center" vertical="center"/>
      <protection locked="0"/>
    </xf>
    <xf numFmtId="180" fontId="5" fillId="2" borderId="15" xfId="0" applyNumberFormat="1" applyFont="1" applyFill="1" applyBorder="1" applyAlignment="1" applyProtection="1">
      <alignment horizontal="center" vertical="center" shrinkToFit="1"/>
      <protection locked="0"/>
    </xf>
    <xf numFmtId="180" fontId="5" fillId="2" borderId="16" xfId="0" applyNumberFormat="1" applyFont="1" applyFill="1" applyBorder="1" applyAlignment="1" applyProtection="1">
      <alignment horizontal="center" vertical="center" shrinkToFit="1"/>
      <protection locked="0"/>
    </xf>
    <xf numFmtId="176" fontId="5" fillId="3" borderId="13" xfId="0" applyNumberFormat="1" applyFont="1" applyFill="1" applyBorder="1" applyAlignment="1" applyProtection="1">
      <alignment horizontal="right" vertical="center"/>
      <protection locked="0"/>
    </xf>
    <xf numFmtId="179" fontId="5" fillId="3" borderId="13" xfId="0" applyNumberFormat="1" applyFont="1" applyFill="1" applyBorder="1" applyAlignment="1" applyProtection="1">
      <alignment horizontal="right" vertical="center"/>
      <protection locked="0"/>
    </xf>
    <xf numFmtId="176" fontId="5" fillId="3" borderId="13" xfId="0" applyNumberFormat="1" applyFont="1" applyFill="1" applyBorder="1" applyAlignment="1" applyProtection="1">
      <alignment vertical="center"/>
      <protection locked="0"/>
    </xf>
    <xf numFmtId="183" fontId="5" fillId="3" borderId="13" xfId="0" applyNumberFormat="1" applyFont="1" applyFill="1" applyBorder="1" applyAlignment="1" applyProtection="1">
      <alignment vertical="center"/>
      <protection locked="0"/>
    </xf>
    <xf numFmtId="178" fontId="5" fillId="3" borderId="13" xfId="0" applyNumberFormat="1" applyFont="1" applyFill="1" applyBorder="1" applyAlignment="1" applyProtection="1">
      <alignment vertical="center"/>
      <protection locked="0"/>
    </xf>
    <xf numFmtId="179" fontId="5" fillId="4" borderId="17" xfId="0" applyNumberFormat="1" applyFont="1" applyFill="1" applyBorder="1" applyAlignment="1" applyProtection="1">
      <alignment horizontal="center" vertical="center"/>
      <protection locked="0"/>
    </xf>
    <xf numFmtId="180" fontId="5" fillId="3" borderId="13" xfId="0" applyNumberFormat="1" applyFont="1" applyFill="1" applyBorder="1" applyAlignment="1" applyProtection="1">
      <alignment vertical="center"/>
      <protection locked="0"/>
    </xf>
    <xf numFmtId="177" fontId="5" fillId="3" borderId="13" xfId="0" applyNumberFormat="1" applyFont="1" applyFill="1" applyBorder="1" applyAlignment="1" applyProtection="1">
      <alignment vertical="center"/>
      <protection locked="0"/>
    </xf>
    <xf numFmtId="179" fontId="5" fillId="3" borderId="13" xfId="0" applyNumberFormat="1" applyFont="1" applyFill="1" applyBorder="1" applyAlignment="1" applyProtection="1">
      <alignment vertical="center"/>
      <protection locked="0"/>
    </xf>
    <xf numFmtId="180" fontId="5" fillId="0" borderId="0" xfId="0" applyNumberFormat="1" applyFont="1" applyBorder="1" applyAlignment="1" applyProtection="1">
      <alignment vertical="center"/>
      <protection locked="0"/>
    </xf>
    <xf numFmtId="0" fontId="0" fillId="0" borderId="0" xfId="0" applyProtection="1">
      <alignment vertical="center"/>
    </xf>
    <xf numFmtId="0" fontId="5" fillId="0" borderId="0" xfId="0" applyFont="1" applyProtection="1">
      <alignment vertical="center"/>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Protection="1">
      <alignment vertical="center"/>
    </xf>
    <xf numFmtId="0" fontId="5" fillId="0" borderId="0" xfId="0" applyFont="1" applyBorder="1" applyProtection="1">
      <alignment vertical="center"/>
    </xf>
    <xf numFmtId="0" fontId="5" fillId="0" borderId="7" xfId="0" applyFont="1" applyBorder="1" applyProtection="1">
      <alignment vertical="center"/>
    </xf>
    <xf numFmtId="0" fontId="5" fillId="0" borderId="24" xfId="0" applyFont="1" applyBorder="1" applyProtection="1">
      <alignment vertical="center"/>
    </xf>
    <xf numFmtId="0" fontId="6" fillId="0" borderId="0" xfId="0" applyFont="1" applyBorder="1" applyProtection="1">
      <alignment vertical="center"/>
    </xf>
    <xf numFmtId="0" fontId="5" fillId="0" borderId="9" xfId="0" applyFont="1" applyBorder="1" applyProtection="1">
      <alignment vertical="center"/>
    </xf>
    <xf numFmtId="178" fontId="0" fillId="0" borderId="0" xfId="0" applyNumberFormat="1" applyProtection="1">
      <alignment vertical="center"/>
    </xf>
    <xf numFmtId="178" fontId="5" fillId="0" borderId="0" xfId="0" applyNumberFormat="1" applyFont="1" applyBorder="1" applyAlignment="1" applyProtection="1">
      <alignment horizontal="center" vertical="center"/>
    </xf>
    <xf numFmtId="178" fontId="0" fillId="0" borderId="0" xfId="0" applyNumberFormat="1" applyBorder="1" applyProtection="1">
      <alignment vertical="center"/>
    </xf>
    <xf numFmtId="0" fontId="20" fillId="0" borderId="0" xfId="0" applyFont="1" applyBorder="1" applyAlignment="1" applyProtection="1">
      <alignment horizontal="right" vertical="center"/>
    </xf>
    <xf numFmtId="178" fontId="5" fillId="0" borderId="13" xfId="0" applyNumberFormat="1" applyFont="1" applyBorder="1" applyAlignment="1" applyProtection="1">
      <alignment vertical="center"/>
    </xf>
    <xf numFmtId="178" fontId="5" fillId="0" borderId="0" xfId="0" applyNumberFormat="1" applyFont="1" applyBorder="1" applyProtection="1">
      <alignment vertical="center"/>
    </xf>
    <xf numFmtId="0" fontId="24" fillId="0" borderId="0" xfId="0" applyFont="1" applyBorder="1" applyAlignment="1" applyProtection="1">
      <alignment horizontal="right" vertical="center"/>
    </xf>
    <xf numFmtId="179" fontId="5" fillId="0" borderId="13" xfId="0" applyNumberFormat="1" applyFont="1" applyBorder="1" applyAlignment="1" applyProtection="1">
      <alignment vertical="center"/>
    </xf>
    <xf numFmtId="179" fontId="5" fillId="0" borderId="0" xfId="0" applyNumberFormat="1" applyFont="1" applyBorder="1" applyProtection="1">
      <alignment vertical="center"/>
    </xf>
    <xf numFmtId="179" fontId="5" fillId="0" borderId="13" xfId="0" applyNumberFormat="1" applyFont="1" applyFill="1" applyBorder="1" applyAlignment="1" applyProtection="1">
      <alignment vertical="center"/>
    </xf>
    <xf numFmtId="176" fontId="5" fillId="0" borderId="0" xfId="0" applyNumberFormat="1" applyFont="1" applyBorder="1" applyAlignment="1" applyProtection="1">
      <alignment vertical="center"/>
    </xf>
    <xf numFmtId="0" fontId="8" fillId="0" borderId="0" xfId="0" applyFont="1" applyBorder="1" applyProtection="1">
      <alignment vertical="center"/>
    </xf>
    <xf numFmtId="0" fontId="20" fillId="0" borderId="0" xfId="0" applyFont="1" applyBorder="1" applyAlignment="1" applyProtection="1">
      <alignment horizontal="left" vertical="center"/>
    </xf>
    <xf numFmtId="178" fontId="5" fillId="0" borderId="25" xfId="0" applyNumberFormat="1" applyFont="1" applyFill="1" applyBorder="1" applyProtection="1">
      <alignment vertical="center"/>
    </xf>
    <xf numFmtId="178" fontId="5" fillId="0" borderId="0" xfId="0" applyNumberFormat="1" applyFont="1" applyFill="1" applyBorder="1" applyProtection="1">
      <alignment vertical="center"/>
    </xf>
    <xf numFmtId="178" fontId="5" fillId="0" borderId="11" xfId="0" applyNumberFormat="1" applyFont="1" applyFill="1" applyBorder="1" applyProtection="1">
      <alignment vertical="center"/>
    </xf>
    <xf numFmtId="0" fontId="16" fillId="0" borderId="0" xfId="0" applyFont="1" applyBorder="1" applyAlignment="1" applyProtection="1">
      <alignment horizontal="right" vertical="center"/>
    </xf>
    <xf numFmtId="178" fontId="12" fillId="0" borderId="26" xfId="0" applyNumberFormat="1" applyFont="1" applyBorder="1" applyAlignment="1" applyProtection="1">
      <alignment horizontal="center" vertical="center"/>
    </xf>
    <xf numFmtId="178" fontId="6" fillId="0" borderId="0" xfId="0" applyNumberFormat="1" applyFont="1" applyBorder="1" applyProtection="1">
      <alignment vertical="center"/>
    </xf>
    <xf numFmtId="0" fontId="6"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187" fontId="5" fillId="0" borderId="25" xfId="0" applyNumberFormat="1" applyFont="1" applyBorder="1" applyAlignment="1" applyProtection="1">
      <alignment horizontal="right" vertical="center"/>
    </xf>
    <xf numFmtId="0" fontId="10" fillId="0" borderId="0" xfId="0" applyFont="1" applyBorder="1" applyProtection="1">
      <alignment vertical="center"/>
    </xf>
    <xf numFmtId="184" fontId="5" fillId="0" borderId="0" xfId="0" applyNumberFormat="1" applyFont="1" applyBorder="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xf>
    <xf numFmtId="178" fontId="5" fillId="0" borderId="0" xfId="0" applyNumberFormat="1" applyFont="1" applyBorder="1" applyAlignment="1" applyProtection="1">
      <alignment horizontal="center"/>
    </xf>
    <xf numFmtId="0" fontId="5" fillId="0" borderId="0" xfId="0" applyFont="1" applyBorder="1" applyAlignment="1" applyProtection="1">
      <alignment vertical="center" shrinkToFit="1"/>
    </xf>
    <xf numFmtId="187" fontId="5" fillId="0" borderId="0" xfId="0" applyNumberFormat="1" applyFont="1" applyFill="1" applyBorder="1" applyAlignment="1" applyProtection="1">
      <alignment vertical="center"/>
    </xf>
    <xf numFmtId="0" fontId="5" fillId="0" borderId="27" xfId="0" applyFont="1" applyBorder="1" applyProtection="1">
      <alignment vertical="center"/>
    </xf>
    <xf numFmtId="0" fontId="5" fillId="0" borderId="11" xfId="0" applyFont="1" applyBorder="1" applyProtection="1">
      <alignment vertical="center"/>
    </xf>
    <xf numFmtId="0" fontId="5" fillId="0" borderId="12" xfId="0" applyFont="1" applyBorder="1" applyProtection="1">
      <alignment vertical="center"/>
    </xf>
    <xf numFmtId="0" fontId="0" fillId="0" borderId="11" xfId="0" applyBorder="1" applyProtection="1">
      <alignment vertical="center"/>
    </xf>
    <xf numFmtId="0" fontId="5" fillId="0" borderId="0" xfId="0" applyFont="1" applyBorder="1" applyAlignment="1" applyProtection="1">
      <alignment vertical="top" wrapText="1"/>
    </xf>
    <xf numFmtId="0" fontId="5" fillId="0" borderId="0" xfId="0" applyFont="1" applyBorder="1" applyAlignment="1" applyProtection="1">
      <alignment vertical="center" wrapText="1"/>
    </xf>
    <xf numFmtId="180" fontId="5" fillId="0" borderId="13" xfId="0" applyNumberFormat="1" applyFont="1" applyBorder="1" applyAlignment="1" applyProtection="1">
      <alignment vertical="center"/>
    </xf>
    <xf numFmtId="0" fontId="0" fillId="0" borderId="24" xfId="0" applyBorder="1" applyProtection="1">
      <alignment vertical="center"/>
    </xf>
    <xf numFmtId="0" fontId="0" fillId="0" borderId="0" xfId="0" applyBorder="1" applyProtection="1">
      <alignment vertical="center"/>
    </xf>
    <xf numFmtId="0" fontId="0" fillId="0" borderId="9" xfId="0" applyBorder="1" applyProtection="1">
      <alignment vertical="center"/>
    </xf>
    <xf numFmtId="0" fontId="42" fillId="0" borderId="24" xfId="0" applyFont="1" applyBorder="1" applyProtection="1">
      <alignment vertical="center"/>
    </xf>
    <xf numFmtId="178" fontId="12" fillId="0" borderId="25" xfId="0" applyNumberFormat="1" applyFont="1" applyBorder="1" applyAlignment="1" applyProtection="1">
      <alignment horizontal="center" vertical="center"/>
    </xf>
    <xf numFmtId="0" fontId="0" fillId="0" borderId="0" xfId="0" applyBorder="1" applyAlignment="1" applyProtection="1">
      <alignment horizontal="left" vertical="top" wrapText="1"/>
    </xf>
    <xf numFmtId="0" fontId="5" fillId="0" borderId="0" xfId="0" applyFont="1" applyBorder="1" applyAlignment="1" applyProtection="1">
      <alignment horizontal="center" vertical="center" wrapText="1"/>
    </xf>
    <xf numFmtId="0" fontId="8" fillId="0" borderId="0" xfId="0" applyFont="1" applyBorder="1" applyAlignment="1" applyProtection="1">
      <alignment horizontal="left" vertical="center" shrinkToFit="1"/>
    </xf>
    <xf numFmtId="0" fontId="20" fillId="0" borderId="0" xfId="0" applyFont="1" applyFill="1" applyBorder="1" applyAlignment="1" applyProtection="1">
      <alignment horizontal="right" vertical="center"/>
    </xf>
    <xf numFmtId="176" fontId="5"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shrinkToFit="1"/>
    </xf>
    <xf numFmtId="178" fontId="5" fillId="0" borderId="28" xfId="0" applyNumberFormat="1" applyFont="1" applyFill="1" applyBorder="1" applyProtection="1">
      <alignment vertical="center"/>
    </xf>
    <xf numFmtId="0" fontId="8" fillId="0" borderId="9" xfId="0" applyFont="1" applyBorder="1" applyProtection="1">
      <alignment vertical="center"/>
    </xf>
    <xf numFmtId="187" fontId="5" fillId="0" borderId="0" xfId="0" applyNumberFormat="1" applyFont="1" applyBorder="1" applyAlignment="1" applyProtection="1">
      <alignment horizontal="right" vertical="center"/>
    </xf>
    <xf numFmtId="180" fontId="5" fillId="0" borderId="13" xfId="0" applyNumberFormat="1" applyFont="1" applyBorder="1" applyProtection="1">
      <alignment vertical="center"/>
    </xf>
    <xf numFmtId="180" fontId="5"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19" fillId="0" borderId="0" xfId="0" applyFont="1" applyBorder="1" applyAlignment="1" applyProtection="1">
      <alignment horizontal="right"/>
    </xf>
    <xf numFmtId="0" fontId="16" fillId="0" borderId="0" xfId="0" applyFont="1" applyBorder="1" applyAlignment="1" applyProtection="1">
      <alignment horizontal="right" vertical="center" shrinkToFit="1"/>
    </xf>
    <xf numFmtId="179" fontId="12" fillId="0" borderId="25" xfId="0" applyNumberFormat="1" applyFont="1" applyBorder="1" applyAlignment="1" applyProtection="1">
      <alignment horizontal="center" vertical="center"/>
    </xf>
    <xf numFmtId="0" fontId="0" fillId="0" borderId="27" xfId="0" applyBorder="1" applyProtection="1">
      <alignment vertical="center"/>
    </xf>
    <xf numFmtId="0" fontId="0" fillId="0" borderId="12" xfId="0" applyBorder="1" applyProtection="1">
      <alignment vertical="center"/>
    </xf>
    <xf numFmtId="0" fontId="0" fillId="0" borderId="6" xfId="0" applyBorder="1" applyProtection="1">
      <alignment vertical="center"/>
    </xf>
    <xf numFmtId="0" fontId="5" fillId="0" borderId="24" xfId="0" applyFont="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178" fontId="12" fillId="0" borderId="0" xfId="0" applyNumberFormat="1" applyFont="1" applyBorder="1" applyAlignment="1" applyProtection="1">
      <alignment horizontal="center" vertical="center"/>
    </xf>
    <xf numFmtId="180" fontId="8" fillId="2" borderId="2" xfId="0" applyNumberFormat="1" applyFont="1" applyFill="1" applyBorder="1" applyAlignment="1" applyProtection="1">
      <alignment vertical="center"/>
      <protection locked="0"/>
    </xf>
    <xf numFmtId="179" fontId="8" fillId="2" borderId="15" xfId="0" applyNumberFormat="1" applyFont="1" applyFill="1" applyBorder="1" applyAlignment="1" applyProtection="1">
      <alignment horizontal="center" vertical="center"/>
      <protection locked="0"/>
    </xf>
    <xf numFmtId="178" fontId="14" fillId="3" borderId="13" xfId="0" applyNumberFormat="1" applyFont="1" applyFill="1" applyBorder="1" applyAlignment="1" applyProtection="1">
      <alignment horizontal="right" vertical="center"/>
      <protection locked="0"/>
    </xf>
    <xf numFmtId="178" fontId="14" fillId="3" borderId="13" xfId="0" applyNumberFormat="1" applyFont="1" applyFill="1" applyBorder="1" applyAlignment="1" applyProtection="1">
      <alignment vertical="center"/>
      <protection locked="0"/>
    </xf>
    <xf numFmtId="0" fontId="5" fillId="0" borderId="3"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shrinkToFit="1"/>
    </xf>
    <xf numFmtId="0" fontId="8" fillId="0" borderId="31" xfId="0" applyFont="1" applyBorder="1" applyProtection="1">
      <alignment vertical="center"/>
    </xf>
    <xf numFmtId="0" fontId="8" fillId="0" borderId="13"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3" xfId="0" applyFont="1" applyBorder="1" applyAlignment="1" applyProtection="1">
      <alignment horizontal="center" vertical="center" shrinkToFit="1"/>
    </xf>
    <xf numFmtId="0" fontId="8" fillId="0" borderId="32" xfId="0" applyFont="1" applyBorder="1" applyAlignment="1" applyProtection="1">
      <alignment vertical="center"/>
    </xf>
    <xf numFmtId="0" fontId="10" fillId="0" borderId="0" xfId="0" applyFont="1" applyProtection="1">
      <alignment vertical="center"/>
    </xf>
    <xf numFmtId="176" fontId="5" fillId="0" borderId="0" xfId="0" applyNumberFormat="1" applyFont="1" applyBorder="1" applyProtection="1">
      <alignment vertical="center"/>
    </xf>
    <xf numFmtId="0" fontId="0" fillId="0" borderId="0" xfId="0" applyAlignment="1" applyProtection="1">
      <alignment vertical="center" shrinkToFit="1"/>
    </xf>
    <xf numFmtId="0" fontId="5" fillId="0" borderId="2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185" fontId="5" fillId="0" borderId="6" xfId="0" applyNumberFormat="1" applyFont="1" applyFill="1" applyBorder="1" applyAlignment="1" applyProtection="1">
      <alignment horizontal="center" vertical="center"/>
    </xf>
    <xf numFmtId="179" fontId="5" fillId="0" borderId="0" xfId="0" applyNumberFormat="1" applyFont="1" applyFill="1" applyBorder="1" applyAlignment="1" applyProtection="1">
      <alignment horizontal="center" vertical="center"/>
    </xf>
    <xf numFmtId="180" fontId="5" fillId="0" borderId="9" xfId="0" applyNumberFormat="1" applyFont="1" applyFill="1" applyBorder="1" applyAlignment="1" applyProtection="1">
      <alignment horizontal="center" vertical="center" shrinkToFit="1"/>
    </xf>
    <xf numFmtId="0" fontId="6" fillId="0" borderId="11" xfId="0" applyFont="1" applyBorder="1" applyProtection="1">
      <alignment vertical="center"/>
    </xf>
    <xf numFmtId="0" fontId="43" fillId="0" borderId="0" xfId="0" applyFont="1" applyBorder="1" applyProtection="1">
      <alignment vertical="center"/>
    </xf>
    <xf numFmtId="176" fontId="5" fillId="0" borderId="0" xfId="0" applyNumberFormat="1" applyFont="1" applyFill="1" applyBorder="1" applyAlignment="1" applyProtection="1">
      <alignment horizontal="right" vertical="center"/>
    </xf>
    <xf numFmtId="178" fontId="20" fillId="0" borderId="0" xfId="0" applyNumberFormat="1" applyFont="1" applyBorder="1" applyAlignment="1" applyProtection="1">
      <alignment horizontal="right" vertical="center"/>
    </xf>
    <xf numFmtId="176" fontId="5" fillId="0" borderId="25" xfId="0" applyNumberFormat="1" applyFont="1" applyFill="1" applyBorder="1" applyAlignment="1" applyProtection="1">
      <alignment horizontal="right" vertical="center"/>
    </xf>
    <xf numFmtId="0" fontId="20" fillId="0" borderId="0" xfId="0" applyFont="1" applyBorder="1" applyAlignment="1" applyProtection="1">
      <alignment horizontal="right"/>
    </xf>
    <xf numFmtId="176" fontId="5" fillId="0" borderId="25" xfId="0" applyNumberFormat="1" applyFont="1" applyBorder="1" applyAlignment="1" applyProtection="1">
      <alignment horizontal="center" vertical="center"/>
    </xf>
    <xf numFmtId="187" fontId="5" fillId="0" borderId="25" xfId="0" applyNumberFormat="1" applyFont="1" applyFill="1" applyBorder="1" applyAlignment="1" applyProtection="1">
      <alignment horizontal="right" vertical="center"/>
    </xf>
    <xf numFmtId="179" fontId="8" fillId="0" borderId="0" xfId="0" applyNumberFormat="1" applyFont="1" applyBorder="1" applyProtection="1">
      <alignment vertical="center"/>
    </xf>
    <xf numFmtId="0" fontId="26" fillId="0" borderId="0" xfId="0" applyFont="1" applyBorder="1" applyAlignment="1" applyProtection="1">
      <alignment horizontal="right" vertical="center"/>
    </xf>
    <xf numFmtId="179" fontId="5" fillId="0" borderId="0" xfId="0" applyNumberFormat="1" applyFont="1" applyProtection="1">
      <alignment vertical="center"/>
    </xf>
    <xf numFmtId="176" fontId="5" fillId="0" borderId="11" xfId="0" applyNumberFormat="1" applyFont="1" applyFill="1" applyBorder="1" applyAlignment="1" applyProtection="1">
      <alignment horizontal="right" vertical="center"/>
    </xf>
    <xf numFmtId="0" fontId="2" fillId="0" borderId="0" xfId="0" applyFont="1" applyBorder="1" applyAlignment="1" applyProtection="1">
      <alignment horizontal="left" vertical="center"/>
    </xf>
    <xf numFmtId="178" fontId="5" fillId="0" borderId="0" xfId="0" applyNumberFormat="1" applyFont="1" applyBorder="1" applyAlignment="1" applyProtection="1">
      <alignment horizontal="right" vertical="center"/>
    </xf>
    <xf numFmtId="0" fontId="31" fillId="0" borderId="0" xfId="0" applyFont="1" applyBorder="1" applyAlignment="1" applyProtection="1">
      <alignment horizontal="left" vertical="center"/>
    </xf>
    <xf numFmtId="176" fontId="12" fillId="0" borderId="25" xfId="0" applyNumberFormat="1" applyFont="1" applyFill="1" applyBorder="1" applyAlignment="1" applyProtection="1">
      <alignment horizontal="center" vertical="center"/>
    </xf>
    <xf numFmtId="179" fontId="6" fillId="0" borderId="0" xfId="0" applyNumberFormat="1" applyFont="1" applyBorder="1" applyProtection="1">
      <alignment vertical="center"/>
    </xf>
    <xf numFmtId="176" fontId="5" fillId="0" borderId="13" xfId="0" applyNumberFormat="1" applyFont="1" applyBorder="1" applyAlignment="1" applyProtection="1">
      <alignment horizontal="right" vertical="center"/>
    </xf>
    <xf numFmtId="0" fontId="8" fillId="0" borderId="0" xfId="0" applyFont="1" applyProtection="1">
      <alignment vertical="center"/>
    </xf>
    <xf numFmtId="0" fontId="5" fillId="0" borderId="6" xfId="0" applyFont="1" applyFill="1" applyBorder="1" applyAlignment="1" applyProtection="1">
      <alignment horizontal="center" vertical="center" shrinkToFit="1"/>
    </xf>
    <xf numFmtId="179" fontId="5" fillId="0" borderId="6" xfId="0" applyNumberFormat="1" applyFont="1" applyFill="1" applyBorder="1" applyAlignment="1" applyProtection="1">
      <alignment horizontal="center" vertical="center"/>
    </xf>
    <xf numFmtId="180" fontId="5" fillId="0" borderId="7" xfId="0" applyNumberFormat="1" applyFont="1" applyFill="1" applyBorder="1" applyAlignment="1" applyProtection="1">
      <alignment horizontal="center" vertical="center" shrinkToFit="1"/>
    </xf>
    <xf numFmtId="0" fontId="5" fillId="0" borderId="0" xfId="0" applyFont="1" applyFill="1" applyBorder="1" applyProtection="1">
      <alignment vertical="center"/>
    </xf>
    <xf numFmtId="0" fontId="43" fillId="0" borderId="0" xfId="0" applyFont="1" applyFill="1" applyBorder="1" applyProtection="1">
      <alignment vertical="center"/>
    </xf>
    <xf numFmtId="0" fontId="5" fillId="0" borderId="9" xfId="0" applyFont="1" applyFill="1" applyBorder="1" applyProtection="1">
      <alignment vertical="center"/>
    </xf>
    <xf numFmtId="0" fontId="8" fillId="0" borderId="0" xfId="0" applyFont="1" applyFill="1" applyBorder="1" applyProtection="1">
      <alignment vertical="center"/>
    </xf>
    <xf numFmtId="0" fontId="5" fillId="0" borderId="24" xfId="0" applyFont="1" applyFill="1" applyBorder="1" applyProtection="1">
      <alignment vertical="center"/>
    </xf>
    <xf numFmtId="0" fontId="5" fillId="0" borderId="9" xfId="0" applyFont="1" applyFill="1" applyBorder="1" applyAlignment="1" applyProtection="1">
      <alignment vertical="center" shrinkToFit="1"/>
    </xf>
    <xf numFmtId="0" fontId="5" fillId="0" borderId="0" xfId="0" applyFont="1" applyFill="1" applyProtection="1">
      <alignment vertical="center"/>
    </xf>
    <xf numFmtId="0" fontId="5" fillId="0" borderId="9" xfId="0" applyFont="1" applyBorder="1" applyAlignment="1" applyProtection="1">
      <alignment vertical="center" shrinkToFit="1"/>
    </xf>
    <xf numFmtId="179" fontId="8" fillId="0" borderId="0" xfId="0" applyNumberFormat="1" applyFont="1" applyBorder="1" applyAlignment="1" applyProtection="1">
      <alignment vertical="center" shrinkToFit="1"/>
    </xf>
    <xf numFmtId="176" fontId="5" fillId="0" borderId="25" xfId="0" applyNumberFormat="1" applyFont="1" applyBorder="1" applyAlignment="1" applyProtection="1">
      <alignment vertical="center"/>
    </xf>
    <xf numFmtId="176" fontId="5" fillId="0" borderId="11" xfId="0" applyNumberFormat="1" applyFont="1" applyBorder="1" applyAlignment="1" applyProtection="1">
      <alignment vertical="center"/>
    </xf>
    <xf numFmtId="0" fontId="30" fillId="0" borderId="0" xfId="0" applyFont="1" applyBorder="1" applyAlignment="1" applyProtection="1">
      <alignment horizontal="right" vertical="center"/>
    </xf>
    <xf numFmtId="0" fontId="6" fillId="0" borderId="0" xfId="0" applyFont="1" applyBorder="1" applyAlignment="1" applyProtection="1">
      <alignment vertical="center"/>
    </xf>
    <xf numFmtId="179" fontId="6" fillId="0" borderId="0" xfId="0" applyNumberFormat="1" applyFont="1" applyBorder="1" applyAlignment="1" applyProtection="1">
      <alignment vertical="center"/>
    </xf>
    <xf numFmtId="0" fontId="8" fillId="0" borderId="0" xfId="0" applyFont="1" applyBorder="1" applyAlignment="1" applyProtection="1">
      <alignment horizontal="center" vertical="center"/>
    </xf>
    <xf numFmtId="176" fontId="12" fillId="0" borderId="0" xfId="0" applyNumberFormat="1" applyFont="1" applyFill="1" applyBorder="1" applyAlignment="1" applyProtection="1">
      <alignment horizontal="center" vertical="center"/>
    </xf>
    <xf numFmtId="178" fontId="5" fillId="0" borderId="0" xfId="0" applyNumberFormat="1" applyFont="1" applyBorder="1" applyAlignment="1" applyProtection="1">
      <alignment vertical="center"/>
    </xf>
    <xf numFmtId="0" fontId="5" fillId="0" borderId="17" xfId="0" applyFont="1" applyBorder="1" applyAlignment="1" applyProtection="1">
      <alignment horizontal="center" vertical="center" shrinkToFit="1"/>
    </xf>
    <xf numFmtId="0" fontId="5" fillId="0" borderId="17" xfId="0" applyFont="1" applyBorder="1" applyAlignment="1" applyProtection="1">
      <alignment horizontal="center" vertical="center"/>
    </xf>
    <xf numFmtId="0" fontId="5" fillId="0" borderId="24" xfId="0" applyFont="1" applyFill="1" applyBorder="1" applyAlignment="1" applyProtection="1">
      <alignment horizontal="left" vertical="center"/>
    </xf>
    <xf numFmtId="0" fontId="5" fillId="0" borderId="9" xfId="0" applyFont="1" applyFill="1" applyBorder="1" applyAlignment="1" applyProtection="1">
      <alignment horizontal="center" vertical="center"/>
    </xf>
    <xf numFmtId="180" fontId="5" fillId="0" borderId="13" xfId="0"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79" fontId="5" fillId="0" borderId="25" xfId="0" applyNumberFormat="1" applyFont="1" applyFill="1" applyBorder="1" applyAlignment="1" applyProtection="1">
      <alignment horizontal="right" vertical="center"/>
    </xf>
    <xf numFmtId="183" fontId="5" fillId="0" borderId="0" xfId="0" applyNumberFormat="1" applyFont="1" applyFill="1" applyBorder="1" applyAlignment="1" applyProtection="1">
      <alignment vertical="center"/>
    </xf>
    <xf numFmtId="0" fontId="8" fillId="0" borderId="0" xfId="0" applyFont="1" applyBorder="1" applyAlignment="1" applyProtection="1">
      <alignment horizontal="right" vertical="center"/>
    </xf>
    <xf numFmtId="179" fontId="5" fillId="0" borderId="0" xfId="0" applyNumberFormat="1" applyFont="1" applyBorder="1" applyAlignment="1" applyProtection="1">
      <alignment vertical="center"/>
    </xf>
    <xf numFmtId="180" fontId="5" fillId="0" borderId="25" xfId="0" applyNumberFormat="1" applyFont="1" applyBorder="1" applyAlignment="1" applyProtection="1">
      <alignment vertical="center"/>
    </xf>
    <xf numFmtId="0" fontId="42" fillId="0" borderId="0" xfId="0" applyFont="1" applyBorder="1" applyProtection="1">
      <alignment vertical="center"/>
    </xf>
    <xf numFmtId="180" fontId="5" fillId="0" borderId="25" xfId="0" applyNumberFormat="1" applyFont="1" applyBorder="1" applyProtection="1">
      <alignment vertical="center"/>
    </xf>
    <xf numFmtId="180" fontId="5" fillId="0" borderId="25" xfId="0" applyNumberFormat="1" applyFont="1" applyFill="1" applyBorder="1" applyAlignment="1" applyProtection="1">
      <alignment horizontal="right" vertical="center"/>
    </xf>
    <xf numFmtId="180" fontId="5" fillId="0" borderId="0" xfId="0" applyNumberFormat="1" applyFont="1" applyFill="1" applyBorder="1" applyAlignment="1" applyProtection="1">
      <alignment horizontal="center" vertical="center"/>
    </xf>
    <xf numFmtId="0" fontId="32" fillId="0" borderId="0" xfId="0" applyFont="1" applyBorder="1" applyProtection="1">
      <alignment vertical="center"/>
    </xf>
    <xf numFmtId="180" fontId="12" fillId="0" borderId="11" xfId="0" applyNumberFormat="1" applyFont="1" applyBorder="1" applyAlignment="1" applyProtection="1">
      <alignment horizontal="center" vertical="center"/>
    </xf>
    <xf numFmtId="180" fontId="12" fillId="0" borderId="25" xfId="0" applyNumberFormat="1" applyFont="1" applyBorder="1" applyAlignment="1" applyProtection="1">
      <alignment horizontal="center" vertical="center"/>
    </xf>
    <xf numFmtId="178" fontId="14" fillId="0" borderId="25" xfId="0" applyNumberFormat="1" applyFont="1" applyFill="1" applyBorder="1" applyAlignment="1" applyProtection="1">
      <alignment horizontal="right" vertical="center"/>
    </xf>
    <xf numFmtId="0" fontId="20" fillId="0" borderId="11" xfId="0" applyFont="1" applyBorder="1" applyAlignment="1" applyProtection="1">
      <alignment horizontal="right" vertical="center"/>
    </xf>
    <xf numFmtId="178" fontId="5" fillId="0" borderId="11" xfId="0" applyNumberFormat="1" applyFont="1" applyFill="1" applyBorder="1" applyAlignment="1" applyProtection="1">
      <alignment horizontal="right" vertical="center"/>
    </xf>
    <xf numFmtId="0" fontId="8" fillId="0" borderId="11" xfId="0" applyFont="1" applyBorder="1" applyProtection="1">
      <alignment vertical="center"/>
    </xf>
    <xf numFmtId="178" fontId="5" fillId="0" borderId="0" xfId="0" applyNumberFormat="1" applyFont="1" applyFill="1" applyBorder="1" applyAlignment="1" applyProtection="1">
      <alignment horizontal="right" vertical="center"/>
    </xf>
    <xf numFmtId="0" fontId="0" fillId="0" borderId="0" xfId="0" applyBorder="1" applyAlignment="1" applyProtection="1">
      <alignment vertical="center" shrinkToFit="1"/>
    </xf>
    <xf numFmtId="0" fontId="5" fillId="0" borderId="34" xfId="0" applyFont="1" applyBorder="1" applyProtection="1">
      <alignment vertical="center"/>
    </xf>
    <xf numFmtId="185" fontId="5" fillId="0" borderId="0" xfId="0" applyNumberFormat="1" applyFont="1" applyFill="1" applyBorder="1" applyAlignment="1" applyProtection="1">
      <alignment vertical="center"/>
    </xf>
    <xf numFmtId="179" fontId="12" fillId="0" borderId="13" xfId="0" applyNumberFormat="1" applyFont="1" applyBorder="1" applyAlignment="1" applyProtection="1">
      <alignment horizontal="center" vertical="center"/>
    </xf>
    <xf numFmtId="179" fontId="12" fillId="0" borderId="0" xfId="0" applyNumberFormat="1" applyFont="1" applyBorder="1" applyAlignment="1" applyProtection="1">
      <alignment horizontal="center" vertical="center"/>
    </xf>
    <xf numFmtId="0" fontId="20" fillId="0" borderId="0" xfId="0" applyFont="1" applyBorder="1" applyProtection="1">
      <alignment vertical="center"/>
    </xf>
    <xf numFmtId="0" fontId="25" fillId="0" borderId="0" xfId="0" applyFont="1" applyBorder="1" applyProtection="1">
      <alignment vertical="center"/>
    </xf>
    <xf numFmtId="179" fontId="5" fillId="0" borderId="13" xfId="0" applyNumberFormat="1" applyFont="1" applyBorder="1" applyProtection="1">
      <alignment vertical="center"/>
    </xf>
    <xf numFmtId="0" fontId="23" fillId="0" borderId="0" xfId="0" applyFont="1" applyBorder="1" applyAlignment="1" applyProtection="1">
      <alignment horizontal="right" vertical="center"/>
    </xf>
    <xf numFmtId="180" fontId="5" fillId="0" borderId="0" xfId="0" applyNumberFormat="1" applyFont="1" applyBorder="1" applyAlignment="1" applyProtection="1">
      <alignment horizontal="left" vertical="top"/>
    </xf>
    <xf numFmtId="182" fontId="5" fillId="0" borderId="0" xfId="0" applyNumberFormat="1" applyFont="1" applyBorder="1" applyAlignment="1" applyProtection="1">
      <alignment horizontal="center" vertical="center"/>
    </xf>
    <xf numFmtId="0" fontId="7" fillId="0" borderId="11" xfId="0" applyFont="1" applyBorder="1" applyProtection="1">
      <alignment vertical="center"/>
    </xf>
    <xf numFmtId="180" fontId="5" fillId="4" borderId="13" xfId="0" applyNumberFormat="1" applyFont="1" applyFill="1" applyBorder="1" applyAlignment="1" applyProtection="1">
      <alignment vertical="center"/>
      <protection locked="0"/>
    </xf>
    <xf numFmtId="0" fontId="9" fillId="0" borderId="0" xfId="0" applyFont="1" applyBorder="1" applyAlignment="1" applyProtection="1">
      <alignment vertical="center"/>
    </xf>
    <xf numFmtId="0" fontId="0" fillId="0" borderId="0" xfId="0" applyFont="1" applyBorder="1" applyProtection="1">
      <alignment vertical="center"/>
    </xf>
    <xf numFmtId="0" fontId="5" fillId="0" borderId="24" xfId="0" applyFont="1" applyBorder="1" applyAlignment="1" applyProtection="1">
      <alignment horizontal="left" vertical="center"/>
    </xf>
    <xf numFmtId="192" fontId="5" fillId="0" borderId="0" xfId="1" applyNumberFormat="1" applyFont="1" applyBorder="1" applyAlignment="1" applyProtection="1">
      <alignment horizontal="center" vertical="center"/>
    </xf>
    <xf numFmtId="190" fontId="5" fillId="0" borderId="0" xfId="1" applyNumberFormat="1" applyFont="1" applyBorder="1" applyAlignment="1" applyProtection="1">
      <alignment horizontal="left" vertical="center"/>
    </xf>
    <xf numFmtId="0" fontId="19" fillId="0" borderId="0" xfId="0" applyFont="1" applyBorder="1" applyAlignment="1" applyProtection="1">
      <alignment horizontal="right" vertical="center"/>
    </xf>
    <xf numFmtId="0" fontId="19" fillId="0" borderId="0" xfId="0" applyFont="1" applyBorder="1" applyProtection="1">
      <alignment vertical="center"/>
    </xf>
    <xf numFmtId="0" fontId="0" fillId="0" borderId="0" xfId="0" applyBorder="1" applyAlignment="1" applyProtection="1">
      <alignment horizontal="center" vertical="center"/>
    </xf>
    <xf numFmtId="0" fontId="5" fillId="0" borderId="0" xfId="0" applyFont="1" applyFill="1" applyBorder="1" applyAlignment="1" applyProtection="1">
      <alignment vertical="center"/>
    </xf>
    <xf numFmtId="187" fontId="5" fillId="0" borderId="0" xfId="1" applyNumberFormat="1" applyFont="1" applyBorder="1" applyAlignment="1" applyProtection="1">
      <alignment horizontal="right"/>
    </xf>
    <xf numFmtId="0" fontId="37" fillId="0" borderId="9" xfId="0" applyFont="1" applyBorder="1" applyAlignment="1" applyProtection="1">
      <alignment vertical="center" shrinkToFit="1"/>
    </xf>
    <xf numFmtId="189" fontId="12" fillId="0" borderId="0" xfId="1" applyNumberFormat="1" applyFont="1" applyBorder="1" applyAlignment="1" applyProtection="1">
      <alignment horizontal="center" vertical="center"/>
    </xf>
    <xf numFmtId="38" fontId="8" fillId="0" borderId="24" xfId="2" applyFont="1" applyBorder="1" applyAlignment="1" applyProtection="1">
      <alignment vertical="center" shrinkToFit="1"/>
    </xf>
    <xf numFmtId="189" fontId="5" fillId="0" borderId="25" xfId="1" applyNumberFormat="1" applyFont="1" applyBorder="1" applyAlignment="1" applyProtection="1">
      <alignment horizontal="center" vertical="center"/>
    </xf>
    <xf numFmtId="38" fontId="8" fillId="0" borderId="0" xfId="2" applyFont="1" applyBorder="1" applyAlignment="1" applyProtection="1">
      <alignment vertical="center" shrinkToFit="1"/>
    </xf>
    <xf numFmtId="189" fontId="5" fillId="0" borderId="0" xfId="1" applyNumberFormat="1" applyFont="1" applyBorder="1" applyAlignment="1" applyProtection="1">
      <alignment horizontal="center" vertical="center"/>
    </xf>
    <xf numFmtId="0" fontId="15" fillId="5" borderId="4" xfId="0" applyFont="1" applyFill="1" applyBorder="1" applyAlignment="1" applyProtection="1">
      <alignment vertical="center" wrapText="1"/>
    </xf>
    <xf numFmtId="0" fontId="15" fillId="5" borderId="35" xfId="0" applyFont="1" applyFill="1" applyBorder="1" applyAlignment="1" applyProtection="1">
      <alignment vertical="center" wrapText="1"/>
    </xf>
    <xf numFmtId="0" fontId="15" fillId="5" borderId="31" xfId="0" applyFont="1" applyFill="1" applyBorder="1" applyAlignment="1" applyProtection="1">
      <alignment vertical="center" wrapText="1"/>
    </xf>
    <xf numFmtId="0" fontId="15" fillId="5" borderId="36" xfId="0" applyFont="1" applyFill="1" applyBorder="1" applyAlignment="1" applyProtection="1">
      <alignment vertical="center" wrapText="1"/>
    </xf>
    <xf numFmtId="180" fontId="5" fillId="4" borderId="37" xfId="0" applyNumberFormat="1" applyFont="1" applyFill="1" applyBorder="1" applyAlignment="1" applyProtection="1">
      <alignment horizontal="center" vertical="center" shrinkToFit="1"/>
      <protection locked="0"/>
    </xf>
    <xf numFmtId="178" fontId="12" fillId="0" borderId="0" xfId="0" applyNumberFormat="1" applyFont="1" applyFill="1" applyBorder="1" applyAlignment="1" applyProtection="1">
      <alignment horizontal="right" vertical="center"/>
    </xf>
    <xf numFmtId="0" fontId="15" fillId="5" borderId="0" xfId="0" applyFont="1" applyFill="1" applyBorder="1" applyAlignment="1" applyProtection="1">
      <alignment vertical="center" wrapText="1"/>
    </xf>
    <xf numFmtId="0" fontId="15" fillId="5" borderId="9" xfId="0" applyFont="1" applyFill="1" applyBorder="1" applyAlignment="1" applyProtection="1">
      <alignment vertical="center" wrapText="1"/>
    </xf>
    <xf numFmtId="191" fontId="10" fillId="5" borderId="38" xfId="0" applyNumberFormat="1" applyFont="1" applyFill="1" applyBorder="1" applyAlignment="1" applyProtection="1">
      <alignment horizontal="right" vertical="center" wrapText="1"/>
    </xf>
    <xf numFmtId="191" fontId="10" fillId="5" borderId="36" xfId="0" applyNumberFormat="1" applyFont="1" applyFill="1" applyBorder="1" applyAlignment="1" applyProtection="1">
      <alignment horizontal="left" vertical="center" wrapText="1"/>
    </xf>
    <xf numFmtId="191" fontId="37" fillId="5" borderId="8" xfId="0" applyNumberFormat="1" applyFont="1" applyFill="1" applyBorder="1" applyAlignment="1" applyProtection="1">
      <alignment horizontal="right" vertical="center" wrapText="1"/>
    </xf>
    <xf numFmtId="191" fontId="37" fillId="5" borderId="9" xfId="0" applyNumberFormat="1" applyFont="1" applyFill="1" applyBorder="1" applyAlignment="1" applyProtection="1">
      <alignment horizontal="left" vertical="center" wrapText="1"/>
    </xf>
    <xf numFmtId="49" fontId="6" fillId="0" borderId="24" xfId="2" applyNumberFormat="1" applyFont="1" applyBorder="1" applyAlignment="1" applyProtection="1">
      <alignment horizontal="left" vertical="center"/>
    </xf>
    <xf numFmtId="191" fontId="37" fillId="5" borderId="38" xfId="0" applyNumberFormat="1" applyFont="1" applyFill="1" applyBorder="1" applyAlignment="1" applyProtection="1">
      <alignment horizontal="right" vertical="center" wrapText="1"/>
    </xf>
    <xf numFmtId="191" fontId="37" fillId="5" borderId="36" xfId="0" applyNumberFormat="1" applyFont="1" applyFill="1" applyBorder="1" applyAlignment="1" applyProtection="1">
      <alignment horizontal="left" vertical="center" wrapText="1"/>
    </xf>
    <xf numFmtId="0" fontId="8" fillId="0" borderId="0" xfId="0" applyFont="1" applyFill="1" applyBorder="1" applyAlignment="1" applyProtection="1">
      <alignment vertical="center"/>
    </xf>
    <xf numFmtId="31" fontId="5" fillId="7" borderId="1" xfId="0" applyNumberFormat="1"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7" borderId="3" xfId="0" applyFont="1" applyFill="1" applyBorder="1" applyAlignment="1" applyProtection="1">
      <alignment horizontal="center" vertical="center"/>
      <protection locked="0"/>
    </xf>
    <xf numFmtId="0" fontId="0" fillId="0" borderId="0" xfId="0" applyFill="1" applyBorder="1" applyProtection="1">
      <alignment vertical="center"/>
    </xf>
    <xf numFmtId="0" fontId="6" fillId="0" borderId="0"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49" fontId="5" fillId="0" borderId="0" xfId="0" applyNumberFormat="1" applyFont="1" applyBorder="1" applyAlignment="1" applyProtection="1">
      <alignment horizontal="right" vertical="center"/>
    </xf>
    <xf numFmtId="0" fontId="5" fillId="0" borderId="21" xfId="0" applyFont="1" applyBorder="1" applyAlignment="1" applyProtection="1">
      <alignment horizontal="center" vertical="center" shrinkToFit="1"/>
    </xf>
    <xf numFmtId="38" fontId="5" fillId="0" borderId="0" xfId="2" applyFont="1" applyBorder="1" applyAlignment="1" applyProtection="1">
      <alignment horizontal="right" vertical="center" shrinkToFit="1"/>
    </xf>
    <xf numFmtId="0" fontId="5" fillId="0" borderId="33" xfId="0" applyFont="1" applyBorder="1" applyAlignment="1" applyProtection="1">
      <alignment horizontal="center" vertical="center"/>
    </xf>
    <xf numFmtId="0" fontId="5" fillId="0" borderId="0" xfId="0" applyFont="1" applyBorder="1" applyAlignment="1" applyProtection="1">
      <alignment horizontal="left" vertical="center" shrinkToFit="1"/>
    </xf>
    <xf numFmtId="0" fontId="8" fillId="0" borderId="0" xfId="0" applyFont="1" applyBorder="1" applyAlignment="1" applyProtection="1">
      <alignment vertical="center" shrinkToFit="1"/>
    </xf>
    <xf numFmtId="0" fontId="0" fillId="0" borderId="9" xfId="0" applyBorder="1" applyAlignment="1" applyProtection="1">
      <alignment vertical="center" shrinkToFit="1"/>
    </xf>
    <xf numFmtId="0" fontId="5" fillId="0" borderId="0" xfId="0" applyFont="1" applyBorder="1" applyAlignment="1" applyProtection="1">
      <alignment horizontal="lef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10" fillId="0" borderId="0" xfId="0" applyFont="1" applyBorder="1" applyAlignment="1" applyProtection="1">
      <alignment vertical="center" shrinkToFit="1"/>
    </xf>
    <xf numFmtId="0" fontId="10" fillId="0" borderId="9" xfId="0" applyFont="1" applyBorder="1" applyAlignment="1" applyProtection="1">
      <alignment vertical="center" shrinkToFit="1"/>
    </xf>
    <xf numFmtId="0" fontId="5" fillId="0" borderId="0" xfId="0" applyFont="1" applyFill="1" applyBorder="1" applyAlignment="1" applyProtection="1">
      <alignment horizontal="justify" vertical="justify" wrapText="1"/>
    </xf>
    <xf numFmtId="0" fontId="5" fillId="0" borderId="0" xfId="0" applyFont="1" applyBorder="1" applyAlignment="1" applyProtection="1">
      <alignment horizontal="left" vertical="top" wrapText="1"/>
    </xf>
    <xf numFmtId="0" fontId="5" fillId="0" borderId="0" xfId="0" applyFont="1" applyBorder="1" applyAlignment="1" applyProtection="1">
      <alignment vertical="top" wrapText="1" shrinkToFit="1"/>
    </xf>
    <xf numFmtId="0" fontId="8" fillId="0" borderId="0" xfId="0" applyFont="1" applyBorder="1" applyAlignment="1" applyProtection="1">
      <alignment horizontal="center" vertical="center" shrinkToFit="1"/>
    </xf>
    <xf numFmtId="0" fontId="0" fillId="0" borderId="9" xfId="0" applyBorder="1" applyAlignment="1" applyProtection="1">
      <alignment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applyBorder="1" applyAlignment="1" applyProtection="1">
      <alignment horizontal="right" vertical="center" shrinkToFit="1"/>
    </xf>
    <xf numFmtId="0" fontId="8" fillId="0" borderId="9" xfId="0" applyFont="1" applyBorder="1" applyAlignment="1" applyProtection="1">
      <alignment vertical="center" shrinkToFit="1"/>
    </xf>
    <xf numFmtId="177" fontId="5"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10" fillId="0" borderId="3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8" fontId="5" fillId="4" borderId="13" xfId="0" applyNumberFormat="1" applyFont="1" applyFill="1" applyBorder="1" applyAlignment="1" applyProtection="1">
      <alignment horizontal="right" vertical="center"/>
      <protection locked="0"/>
    </xf>
    <xf numFmtId="178" fontId="12" fillId="4" borderId="13" xfId="0" applyNumberFormat="1" applyFont="1" applyFill="1" applyBorder="1" applyAlignment="1" applyProtection="1">
      <alignment horizontal="center" vertical="center"/>
      <protection locked="0"/>
    </xf>
    <xf numFmtId="49" fontId="12" fillId="4" borderId="13" xfId="0" applyNumberFormat="1" applyFont="1" applyFill="1" applyBorder="1" applyAlignment="1" applyProtection="1">
      <alignment horizontal="center" vertical="center"/>
      <protection locked="0"/>
    </xf>
    <xf numFmtId="178" fontId="12" fillId="4" borderId="13" xfId="0" applyNumberFormat="1" applyFont="1" applyFill="1" applyBorder="1" applyAlignment="1" applyProtection="1">
      <alignment horizontal="right" vertical="center"/>
      <protection locked="0"/>
    </xf>
    <xf numFmtId="181" fontId="5" fillId="4" borderId="13" xfId="0" applyNumberFormat="1" applyFont="1" applyFill="1" applyBorder="1" applyAlignment="1" applyProtection="1">
      <alignment vertical="center"/>
      <protection locked="0"/>
    </xf>
    <xf numFmtId="0" fontId="5" fillId="0" borderId="0" xfId="0" applyFont="1" applyProtection="1">
      <alignment vertical="center"/>
      <protection locked="0"/>
    </xf>
    <xf numFmtId="185" fontId="5" fillId="2" borderId="18" xfId="0" applyNumberFormat="1" applyFont="1" applyFill="1" applyBorder="1" applyAlignment="1" applyProtection="1">
      <alignment horizontal="center" vertical="center"/>
      <protection locked="0"/>
    </xf>
    <xf numFmtId="185" fontId="5" fillId="2" borderId="14" xfId="0" applyNumberFormat="1"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5" fillId="0" borderId="49"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183" fontId="6" fillId="0" borderId="18" xfId="0" applyNumberFormat="1" applyFont="1" applyBorder="1" applyAlignment="1" applyProtection="1">
      <alignment horizontal="center" vertical="center" wrapText="1"/>
    </xf>
    <xf numFmtId="183" fontId="6" fillId="0" borderId="30" xfId="0" applyNumberFormat="1" applyFont="1" applyBorder="1" applyAlignment="1" applyProtection="1">
      <alignment horizontal="center" vertical="center" wrapText="1"/>
    </xf>
    <xf numFmtId="179" fontId="14" fillId="4" borderId="4" xfId="0" applyNumberFormat="1" applyFont="1" applyFill="1" applyBorder="1" applyAlignment="1" applyProtection="1">
      <alignment horizontal="center" vertical="center"/>
      <protection locked="0"/>
    </xf>
    <xf numFmtId="179" fontId="14" fillId="4" borderId="31" xfId="0" applyNumberFormat="1"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xf>
    <xf numFmtId="0" fontId="37" fillId="5" borderId="47" xfId="0" applyNumberFormat="1" applyFont="1" applyFill="1" applyBorder="1" applyAlignment="1" applyProtection="1">
      <alignment horizontal="center" vertical="center" wrapText="1"/>
    </xf>
    <xf numFmtId="0" fontId="37" fillId="5" borderId="35" xfId="0" applyNumberFormat="1" applyFont="1" applyFill="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5" borderId="56"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38" xfId="0" applyFont="1" applyBorder="1" applyAlignment="1" applyProtection="1">
      <alignment horizontal="left" vertical="center" wrapText="1"/>
    </xf>
    <xf numFmtId="0" fontId="0" fillId="0" borderId="31" xfId="0" applyFont="1" applyBorder="1" applyAlignment="1" applyProtection="1">
      <alignment horizontal="left" vertical="center" wrapText="1"/>
    </xf>
    <xf numFmtId="184" fontId="6" fillId="0" borderId="49" xfId="0" applyNumberFormat="1" applyFont="1" applyBorder="1" applyAlignment="1" applyProtection="1">
      <alignment horizontal="center" vertical="center" wrapText="1"/>
    </xf>
    <xf numFmtId="184" fontId="6" fillId="0" borderId="30" xfId="0" applyNumberFormat="1" applyFont="1" applyBorder="1" applyAlignment="1" applyProtection="1">
      <alignment horizontal="center" vertical="center" wrapText="1"/>
    </xf>
    <xf numFmtId="184" fontId="6" fillId="0" borderId="55" xfId="0" applyNumberFormat="1" applyFont="1" applyBorder="1" applyAlignment="1" applyProtection="1">
      <alignment horizontal="center" vertical="center" wrapText="1"/>
    </xf>
    <xf numFmtId="180" fontId="6" fillId="0" borderId="13" xfId="0" applyNumberFormat="1" applyFont="1" applyBorder="1" applyAlignment="1" applyProtection="1">
      <alignment horizontal="center" vertical="center"/>
    </xf>
    <xf numFmtId="0" fontId="15" fillId="0" borderId="49" xfId="0" applyFont="1" applyBorder="1" applyAlignment="1" applyProtection="1">
      <alignment horizontal="center" vertical="center"/>
    </xf>
    <xf numFmtId="0" fontId="18" fillId="0" borderId="30" xfId="0" applyFont="1" applyBorder="1" applyAlignment="1" applyProtection="1">
      <alignment horizontal="center" vertical="center"/>
    </xf>
    <xf numFmtId="0" fontId="12" fillId="2" borderId="2" xfId="0" applyFont="1" applyFill="1" applyBorder="1" applyAlignment="1" applyProtection="1">
      <alignment horizontal="center" vertical="center"/>
      <protection locked="0"/>
    </xf>
    <xf numFmtId="0" fontId="0" fillId="0" borderId="41" xfId="0" applyBorder="1" applyProtection="1">
      <alignment vertical="center"/>
      <protection locked="0"/>
    </xf>
    <xf numFmtId="0" fontId="15" fillId="0" borderId="55" xfId="0" applyFont="1" applyBorder="1" applyAlignment="1" applyProtection="1">
      <alignment horizontal="center" vertical="center"/>
    </xf>
    <xf numFmtId="0" fontId="5" fillId="5" borderId="28" xfId="0" applyFont="1" applyFill="1" applyBorder="1" applyAlignment="1" applyProtection="1">
      <alignment horizontal="center" vertical="center" wrapText="1"/>
    </xf>
    <xf numFmtId="0" fontId="0" fillId="7" borderId="39" xfId="0" applyFill="1" applyBorder="1" applyAlignment="1" applyProtection="1">
      <alignment horizontal="center" vertical="center" wrapText="1"/>
    </xf>
    <xf numFmtId="0" fontId="0" fillId="7" borderId="40" xfId="0" applyFill="1" applyBorder="1" applyAlignment="1" applyProtection="1">
      <alignment horizontal="center" vertical="center" wrapText="1"/>
    </xf>
    <xf numFmtId="0" fontId="0" fillId="7" borderId="29" xfId="0" applyFill="1" applyBorder="1" applyAlignment="1" applyProtection="1">
      <alignment horizontal="center" vertical="center" wrapText="1"/>
    </xf>
    <xf numFmtId="0" fontId="5" fillId="0" borderId="47" xfId="0" applyFont="1" applyBorder="1" applyAlignment="1" applyProtection="1">
      <alignment horizontal="center" vertical="center" shrinkToFit="1"/>
    </xf>
    <xf numFmtId="0" fontId="5" fillId="0" borderId="48"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44" xfId="0" applyFont="1" applyBorder="1" applyAlignment="1" applyProtection="1">
      <alignment horizontal="center" vertical="center" shrinkToFit="1"/>
    </xf>
    <xf numFmtId="0" fontId="0" fillId="0" borderId="8" xfId="0"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43" xfId="0" applyFont="1" applyBorder="1" applyAlignment="1" applyProtection="1">
      <alignment horizontal="left" vertical="center" wrapText="1"/>
    </xf>
    <xf numFmtId="0" fontId="1" fillId="0" borderId="38"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0" fontId="1" fillId="0" borderId="44" xfId="0" applyFont="1" applyBorder="1" applyAlignment="1" applyProtection="1">
      <alignment horizontal="left" vertical="center" wrapText="1"/>
    </xf>
    <xf numFmtId="0" fontId="16" fillId="0" borderId="13"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5" fillId="0" borderId="13" xfId="0" applyFont="1" applyBorder="1" applyAlignment="1" applyProtection="1">
      <alignment vertical="center" wrapText="1"/>
    </xf>
    <xf numFmtId="0" fontId="0" fillId="0" borderId="13" xfId="0" applyBorder="1" applyAlignment="1" applyProtection="1">
      <alignment vertical="center" wrapText="1"/>
    </xf>
    <xf numFmtId="0" fontId="0" fillId="0" borderId="47" xfId="0" applyFont="1" applyBorder="1" applyAlignment="1" applyProtection="1">
      <alignment vertical="center" wrapText="1"/>
    </xf>
    <xf numFmtId="0" fontId="1" fillId="0" borderId="4" xfId="0" applyFont="1" applyBorder="1" applyAlignment="1" applyProtection="1">
      <alignment vertical="center" wrapText="1"/>
    </xf>
    <xf numFmtId="0" fontId="1" fillId="0" borderId="48"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43" xfId="0" applyFont="1" applyBorder="1" applyAlignment="1" applyProtection="1">
      <alignment vertical="center" wrapText="1"/>
    </xf>
    <xf numFmtId="0" fontId="0" fillId="0" borderId="34" xfId="0" applyBorder="1" applyAlignment="1" applyProtection="1">
      <alignment horizontal="left" vertical="center"/>
      <protection locked="0"/>
    </xf>
    <xf numFmtId="31" fontId="5" fillId="0" borderId="55" xfId="0" applyNumberFormat="1" applyFont="1" applyBorder="1" applyAlignment="1" applyProtection="1">
      <alignment horizontal="center" vertical="center" shrinkToFit="1"/>
      <protection locked="0"/>
    </xf>
    <xf numFmtId="31" fontId="5" fillId="0" borderId="30" xfId="0" applyNumberFormat="1" applyFont="1" applyBorder="1" applyAlignment="1" applyProtection="1">
      <alignment horizontal="center" vertical="center" shrinkToFit="1"/>
      <protection locked="0"/>
    </xf>
    <xf numFmtId="0" fontId="11" fillId="6" borderId="61" xfId="0" applyFont="1" applyFill="1" applyBorder="1" applyAlignment="1" applyProtection="1">
      <alignment horizontal="center" vertical="center"/>
      <protection locked="0"/>
    </xf>
    <xf numFmtId="0" fontId="11" fillId="6" borderId="62" xfId="0" applyFont="1" applyFill="1" applyBorder="1" applyAlignment="1" applyProtection="1">
      <alignment horizontal="center" vertical="center"/>
      <protection locked="0"/>
    </xf>
    <xf numFmtId="0" fontId="11" fillId="6" borderId="63" xfId="0" applyFont="1" applyFill="1" applyBorder="1" applyAlignment="1" applyProtection="1">
      <alignment horizontal="center" vertical="center"/>
      <protection locked="0"/>
    </xf>
    <xf numFmtId="0" fontId="8" fillId="2" borderId="2" xfId="0" applyFont="1" applyFill="1" applyBorder="1" applyAlignment="1" applyProtection="1">
      <alignment horizontal="right" vertical="center"/>
      <protection locked="0"/>
    </xf>
    <xf numFmtId="0" fontId="8" fillId="2" borderId="41" xfId="0" applyFont="1" applyFill="1" applyBorder="1" applyAlignment="1" applyProtection="1">
      <alignment horizontal="right" vertical="center"/>
      <protection locked="0"/>
    </xf>
    <xf numFmtId="0" fontId="39" fillId="5" borderId="47" xfId="0" applyFont="1" applyFill="1" applyBorder="1" applyAlignment="1" applyProtection="1">
      <alignment horizontal="center" vertical="center" shrinkToFit="1"/>
    </xf>
    <xf numFmtId="0" fontId="39" fillId="5" borderId="35" xfId="0" applyFont="1" applyFill="1" applyBorder="1" applyAlignment="1" applyProtection="1">
      <alignment horizontal="center" vertical="center" shrinkToFit="1"/>
    </xf>
    <xf numFmtId="179" fontId="6" fillId="0" borderId="13" xfId="0" applyNumberFormat="1" applyFont="1" applyBorder="1" applyAlignment="1" applyProtection="1">
      <alignment horizontal="center" vertical="center" wrapText="1"/>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186" fontId="5" fillId="2" borderId="41" xfId="0" applyNumberFormat="1" applyFont="1" applyFill="1" applyBorder="1" applyAlignment="1" applyProtection="1">
      <alignment horizontal="left" vertical="center"/>
      <protection locked="0"/>
    </xf>
    <xf numFmtId="186" fontId="5" fillId="2" borderId="42" xfId="0" applyNumberFormat="1" applyFont="1" applyFill="1" applyBorder="1" applyAlignment="1" applyProtection="1">
      <alignment horizontal="left" vertical="center"/>
      <protection locked="0"/>
    </xf>
    <xf numFmtId="0" fontId="5" fillId="0" borderId="41" xfId="0" applyFont="1" applyBorder="1" applyAlignment="1" applyProtection="1">
      <alignment horizontal="center" vertical="center"/>
      <protection locked="0"/>
    </xf>
    <xf numFmtId="0" fontId="5" fillId="0" borderId="64" xfId="0" applyFont="1" applyBorder="1" applyAlignment="1" applyProtection="1">
      <alignment horizontal="center" vertical="center" wrapText="1"/>
    </xf>
    <xf numFmtId="0" fontId="0" fillId="0" borderId="40" xfId="0" applyBorder="1" applyAlignment="1" applyProtection="1">
      <alignment horizontal="center" vertical="center" wrapText="1"/>
    </xf>
    <xf numFmtId="0" fontId="14" fillId="2" borderId="65"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185" fontId="5" fillId="2" borderId="2" xfId="0" applyNumberFormat="1" applyFont="1" applyFill="1" applyBorder="1" applyAlignment="1" applyProtection="1">
      <alignment horizontal="right" vertical="center"/>
      <protection locked="0"/>
    </xf>
    <xf numFmtId="185" fontId="5" fillId="2" borderId="32" xfId="0" applyNumberFormat="1" applyFont="1" applyFill="1" applyBorder="1" applyAlignment="1" applyProtection="1">
      <alignment horizontal="right" vertical="center"/>
      <protection locked="0"/>
    </xf>
    <xf numFmtId="0" fontId="0" fillId="2" borderId="38"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39" fillId="5" borderId="8" xfId="0" applyFont="1" applyFill="1" applyBorder="1" applyAlignment="1" applyProtection="1">
      <alignment horizontal="center" vertical="center" shrinkToFit="1"/>
    </xf>
    <xf numFmtId="0" fontId="39" fillId="5" borderId="9" xfId="0" applyFont="1" applyFill="1" applyBorder="1" applyAlignment="1" applyProtection="1">
      <alignment horizontal="center" vertical="center" shrinkToFit="1"/>
    </xf>
    <xf numFmtId="0" fontId="8" fillId="0" borderId="32" xfId="0" applyFont="1" applyBorder="1" applyAlignment="1" applyProtection="1">
      <alignment horizontal="center" vertical="center"/>
    </xf>
    <xf numFmtId="0" fontId="4" fillId="2" borderId="50"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60" xfId="0" applyFont="1" applyFill="1" applyBorder="1" applyAlignment="1" applyProtection="1">
      <alignment horizontal="center" vertical="center" shrinkToFit="1"/>
      <protection locked="0"/>
    </xf>
    <xf numFmtId="0" fontId="8" fillId="0" borderId="2" xfId="0" applyFont="1" applyBorder="1" applyAlignment="1" applyProtection="1">
      <alignment horizontal="center" vertical="center"/>
    </xf>
    <xf numFmtId="0" fontId="5" fillId="0" borderId="53"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0" fillId="0" borderId="29" xfId="0"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44" fillId="5" borderId="8" xfId="0" applyFont="1" applyFill="1" applyBorder="1" applyAlignment="1" applyProtection="1">
      <alignment horizontal="left" vertical="center"/>
    </xf>
    <xf numFmtId="0" fontId="44" fillId="5" borderId="38" xfId="0" applyFont="1" applyFill="1" applyBorder="1" applyAlignment="1" applyProtection="1">
      <alignment horizontal="left" vertical="center"/>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177" fontId="6" fillId="0" borderId="13" xfId="0" applyNumberFormat="1" applyFont="1" applyBorder="1" applyAlignment="1" applyProtection="1">
      <alignment horizontal="center" vertical="center" wrapText="1"/>
    </xf>
    <xf numFmtId="0" fontId="10" fillId="0" borderId="34" xfId="0" applyFont="1" applyBorder="1" applyAlignment="1" applyProtection="1">
      <alignment horizontal="center" vertical="center"/>
      <protection locked="0"/>
    </xf>
    <xf numFmtId="186" fontId="5" fillId="2" borderId="2" xfId="0" applyNumberFormat="1" applyFont="1" applyFill="1" applyBorder="1" applyAlignment="1" applyProtection="1">
      <alignment horizontal="left" vertical="top" wrapText="1"/>
      <protection locked="0"/>
    </xf>
    <xf numFmtId="186" fontId="5" fillId="2" borderId="41" xfId="0" applyNumberFormat="1" applyFont="1" applyFill="1" applyBorder="1" applyAlignment="1" applyProtection="1">
      <alignment horizontal="left" vertical="top"/>
      <protection locked="0"/>
    </xf>
    <xf numFmtId="186" fontId="5" fillId="2" borderId="32" xfId="0" applyNumberFormat="1" applyFont="1" applyFill="1" applyBorder="1" applyAlignment="1" applyProtection="1">
      <alignment horizontal="left" vertical="top"/>
      <protection locked="0"/>
    </xf>
    <xf numFmtId="0" fontId="5" fillId="0" borderId="49" xfId="0" applyFont="1" applyBorder="1" applyAlignment="1" applyProtection="1">
      <alignment horizontal="center" vertical="center"/>
    </xf>
    <xf numFmtId="0" fontId="5" fillId="0" borderId="30" xfId="0" applyFont="1" applyBorder="1" applyAlignment="1" applyProtection="1">
      <alignment horizontal="center" vertical="center"/>
    </xf>
    <xf numFmtId="0" fontId="10" fillId="0" borderId="47"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xf>
    <xf numFmtId="179" fontId="8" fillId="3" borderId="48" xfId="0" applyNumberFormat="1" applyFont="1" applyFill="1" applyBorder="1" applyAlignment="1" applyProtection="1">
      <alignment horizontal="center" vertical="center"/>
      <protection locked="0"/>
    </xf>
    <xf numFmtId="179" fontId="8" fillId="3" borderId="44"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8" fillId="0" borderId="47" xfId="0" applyFont="1" applyBorder="1" applyAlignment="1" applyProtection="1">
      <alignment horizontal="center" vertical="center" shrinkToFit="1"/>
    </xf>
    <xf numFmtId="0" fontId="8" fillId="0" borderId="48" xfId="0" applyFont="1" applyBorder="1" applyAlignment="1" applyProtection="1">
      <alignment horizontal="center" vertical="center" shrinkToFit="1"/>
    </xf>
    <xf numFmtId="0" fontId="8" fillId="0" borderId="38" xfId="0" applyFont="1" applyBorder="1" applyAlignment="1" applyProtection="1">
      <alignment horizontal="center" vertical="center" shrinkToFit="1"/>
    </xf>
    <xf numFmtId="0" fontId="8" fillId="0" borderId="44" xfId="0" applyFont="1" applyBorder="1" applyAlignment="1" applyProtection="1">
      <alignment horizontal="center" vertical="center" shrinkToFit="1"/>
    </xf>
    <xf numFmtId="0" fontId="44" fillId="5" borderId="47" xfId="0" applyFont="1" applyFill="1" applyBorder="1" applyAlignment="1" applyProtection="1">
      <alignment horizontal="left" vertical="center"/>
    </xf>
    <xf numFmtId="176" fontId="6" fillId="0" borderId="30" xfId="0" applyNumberFormat="1" applyFont="1" applyFill="1" applyBorder="1" applyAlignment="1" applyProtection="1">
      <alignment horizontal="center" vertical="center"/>
    </xf>
    <xf numFmtId="176" fontId="6" fillId="0" borderId="13" xfId="0" applyNumberFormat="1" applyFont="1" applyFill="1" applyBorder="1" applyAlignment="1" applyProtection="1">
      <alignment horizontal="center" vertical="center"/>
    </xf>
    <xf numFmtId="183" fontId="6" fillId="0" borderId="13" xfId="0" applyNumberFormat="1" applyFont="1" applyBorder="1" applyAlignment="1" applyProtection="1">
      <alignment horizontal="center" vertical="center"/>
    </xf>
    <xf numFmtId="0" fontId="38" fillId="0" borderId="47" xfId="0" applyFont="1" applyBorder="1" applyAlignment="1" applyProtection="1">
      <alignment horizontal="center" vertical="center" wrapText="1" shrinkToFit="1"/>
    </xf>
    <xf numFmtId="0" fontId="38" fillId="0" borderId="35" xfId="0" applyFont="1" applyBorder="1" applyAlignment="1" applyProtection="1">
      <alignment horizontal="center" vertical="center" wrapText="1" shrinkToFit="1"/>
    </xf>
    <xf numFmtId="0" fontId="38" fillId="0" borderId="38" xfId="0" applyFont="1" applyBorder="1" applyAlignment="1" applyProtection="1">
      <alignment horizontal="center" vertical="center" wrapText="1" shrinkToFit="1"/>
    </xf>
    <xf numFmtId="0" fontId="38" fillId="0" borderId="36" xfId="0" applyFont="1" applyBorder="1" applyAlignment="1" applyProtection="1">
      <alignment horizontal="center" vertical="center" wrapText="1" shrinkToFit="1"/>
    </xf>
    <xf numFmtId="0" fontId="0" fillId="0" borderId="13" xfId="0" applyBorder="1" applyProtection="1">
      <alignment vertical="center"/>
    </xf>
    <xf numFmtId="0" fontId="7" fillId="0" borderId="13"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0" fontId="39" fillId="5" borderId="38" xfId="0" applyFont="1" applyFill="1" applyBorder="1" applyAlignment="1" applyProtection="1">
      <alignment horizontal="center" vertical="center" shrinkToFit="1"/>
    </xf>
    <xf numFmtId="0" fontId="39" fillId="5" borderId="36" xfId="0" applyFont="1" applyFill="1" applyBorder="1" applyAlignment="1" applyProtection="1">
      <alignment horizontal="center" vertical="center" shrinkToFit="1"/>
    </xf>
    <xf numFmtId="178" fontId="6" fillId="0" borderId="13" xfId="0" applyNumberFormat="1" applyFont="1" applyBorder="1" applyAlignment="1" applyProtection="1">
      <alignment horizontal="center" vertical="center"/>
    </xf>
    <xf numFmtId="0" fontId="5" fillId="0" borderId="45"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42" xfId="0" applyFont="1" applyBorder="1" applyAlignment="1" applyProtection="1">
      <alignment horizontal="center" vertical="center" shrinkToFit="1"/>
    </xf>
    <xf numFmtId="0" fontId="8" fillId="0" borderId="41" xfId="0" applyFont="1" applyBorder="1" applyAlignment="1" applyProtection="1">
      <alignment horizontal="left" vertical="center"/>
    </xf>
    <xf numFmtId="0" fontId="8" fillId="0" borderId="42" xfId="0" applyFont="1" applyBorder="1" applyAlignment="1" applyProtection="1">
      <alignment horizontal="left" vertical="center"/>
    </xf>
    <xf numFmtId="0" fontId="39" fillId="5" borderId="47" xfId="0" applyFont="1" applyFill="1" applyBorder="1" applyAlignment="1" applyProtection="1">
      <alignment horizontal="center" vertical="center" wrapText="1" shrinkToFit="1"/>
    </xf>
    <xf numFmtId="0" fontId="39" fillId="5" borderId="35" xfId="0" applyFont="1" applyFill="1" applyBorder="1" applyAlignment="1" applyProtection="1">
      <alignment horizontal="center" vertical="center" wrapText="1" shrinkToFit="1"/>
    </xf>
    <xf numFmtId="0" fontId="3" fillId="0" borderId="4" xfId="0"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10" fillId="0" borderId="38" xfId="0" applyFont="1" applyFill="1" applyBorder="1" applyAlignment="1" applyProtection="1">
      <alignment horizontal="center" vertical="center" wrapText="1"/>
    </xf>
    <xf numFmtId="0" fontId="5" fillId="0" borderId="2" xfId="0" applyFont="1" applyBorder="1" applyAlignment="1" applyProtection="1">
      <alignment horizontal="center" vertical="center" shrinkToFit="1"/>
    </xf>
    <xf numFmtId="0" fontId="5" fillId="0" borderId="41" xfId="0" applyFont="1" applyBorder="1" applyAlignment="1" applyProtection="1">
      <alignment horizontal="center" vertical="center" shrinkToFit="1"/>
    </xf>
    <xf numFmtId="0" fontId="5" fillId="0" borderId="42" xfId="0" applyFont="1" applyBorder="1" applyAlignment="1" applyProtection="1">
      <alignment horizontal="center" vertical="center" shrinkToFit="1"/>
    </xf>
    <xf numFmtId="0" fontId="16" fillId="0" borderId="49"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39" fillId="5" borderId="10" xfId="0" applyFont="1" applyFill="1" applyBorder="1" applyAlignment="1" applyProtection="1">
      <alignment horizontal="center" vertical="center" shrinkToFit="1"/>
    </xf>
    <xf numFmtId="0" fontId="39" fillId="5" borderId="12" xfId="0" applyFont="1" applyFill="1" applyBorder="1" applyAlignment="1" applyProtection="1">
      <alignment horizontal="center" vertical="center" shrinkToFit="1"/>
    </xf>
    <xf numFmtId="181" fontId="6" fillId="0" borderId="13" xfId="0" applyNumberFormat="1" applyFont="1" applyBorder="1" applyAlignment="1" applyProtection="1">
      <alignment horizontal="center" vertical="center" wrapText="1"/>
    </xf>
    <xf numFmtId="181" fontId="6" fillId="0" borderId="49" xfId="0" applyNumberFormat="1" applyFont="1" applyBorder="1" applyAlignment="1" applyProtection="1">
      <alignment horizontal="center" vertical="center" wrapText="1"/>
    </xf>
    <xf numFmtId="181" fontId="6" fillId="0" borderId="14" xfId="0" applyNumberFormat="1" applyFont="1" applyBorder="1" applyAlignment="1" applyProtection="1">
      <alignment horizontal="center" vertical="center" wrapText="1"/>
    </xf>
    <xf numFmtId="0" fontId="5" fillId="0" borderId="10"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36" fillId="0" borderId="47" xfId="0" applyFont="1" applyBorder="1" applyAlignment="1" applyProtection="1">
      <alignment horizontal="center" vertical="center" shrinkToFit="1"/>
    </xf>
    <xf numFmtId="0" fontId="45" fillId="0" borderId="35" xfId="0" applyFont="1" applyBorder="1" applyAlignment="1" applyProtection="1">
      <alignment horizontal="center" vertical="center" shrinkToFit="1"/>
    </xf>
    <xf numFmtId="0" fontId="45" fillId="0" borderId="38" xfId="0" applyFont="1" applyBorder="1" applyAlignment="1" applyProtection="1">
      <alignment horizontal="center" vertical="center" shrinkToFit="1"/>
    </xf>
    <xf numFmtId="0" fontId="45" fillId="0" borderId="36" xfId="0" applyFont="1" applyBorder="1" applyAlignment="1" applyProtection="1">
      <alignment horizontal="center" vertical="center" shrinkToFit="1"/>
    </xf>
    <xf numFmtId="0" fontId="9" fillId="4" borderId="57" xfId="0" applyFont="1" applyFill="1" applyBorder="1" applyAlignment="1" applyProtection="1">
      <alignment horizontal="center" vertical="center" wrapText="1"/>
      <protection locked="0"/>
    </xf>
    <xf numFmtId="0" fontId="9" fillId="4" borderId="58" xfId="0" applyFont="1" applyFill="1" applyBorder="1" applyAlignment="1" applyProtection="1">
      <alignment horizontal="center" vertical="center" wrapText="1"/>
      <protection locked="0"/>
    </xf>
    <xf numFmtId="0" fontId="9" fillId="4" borderId="59" xfId="0" applyFont="1" applyFill="1" applyBorder="1" applyAlignment="1" applyProtection="1">
      <alignment horizontal="center" vertical="center" wrapText="1"/>
      <protection locked="0"/>
    </xf>
    <xf numFmtId="0" fontId="9" fillId="4" borderId="38" xfId="0" applyFont="1" applyFill="1" applyBorder="1" applyAlignment="1" applyProtection="1">
      <alignment horizontal="center" vertical="center" wrapText="1"/>
      <protection locked="0"/>
    </xf>
    <xf numFmtId="0" fontId="9" fillId="4" borderId="31" xfId="0" applyFont="1" applyFill="1" applyBorder="1" applyAlignment="1" applyProtection="1">
      <alignment horizontal="center" vertical="center" wrapText="1"/>
      <protection locked="0"/>
    </xf>
    <xf numFmtId="0" fontId="9" fillId="4" borderId="44"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xf>
    <xf numFmtId="0" fontId="0" fillId="0" borderId="42" xfId="0" applyBorder="1" applyProtection="1">
      <alignment vertical="center"/>
    </xf>
    <xf numFmtId="0" fontId="12" fillId="2" borderId="41"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31" fontId="0" fillId="2" borderId="38" xfId="0" applyNumberForma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protection locked="0"/>
    </xf>
    <xf numFmtId="179" fontId="8" fillId="4" borderId="2" xfId="0" applyNumberFormat="1" applyFont="1" applyFill="1" applyBorder="1" applyAlignment="1" applyProtection="1">
      <alignment horizontal="center" vertical="center"/>
      <protection locked="0"/>
    </xf>
    <xf numFmtId="0" fontId="0" fillId="5" borderId="39" xfId="0" applyFill="1" applyBorder="1" applyAlignment="1" applyProtection="1">
      <alignment horizontal="center" vertical="center" wrapText="1"/>
      <protection locked="0"/>
    </xf>
    <xf numFmtId="0" fontId="0" fillId="5" borderId="40"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183" fontId="6" fillId="0" borderId="13" xfId="0" applyNumberFormat="1" applyFont="1" applyBorder="1" applyAlignment="1" applyProtection="1">
      <alignment horizontal="center" vertical="center" wrapText="1"/>
    </xf>
    <xf numFmtId="188" fontId="8" fillId="3" borderId="35" xfId="0" applyNumberFormat="1" applyFont="1" applyFill="1" applyBorder="1" applyAlignment="1" applyProtection="1">
      <alignment horizontal="center" vertical="center" shrinkToFit="1"/>
      <protection locked="0"/>
    </xf>
    <xf numFmtId="188" fontId="8" fillId="3" borderId="36" xfId="0" applyNumberFormat="1" applyFont="1" applyFill="1" applyBorder="1" applyAlignment="1" applyProtection="1">
      <alignment horizontal="center" vertical="center" shrinkToFit="1"/>
      <protection locked="0"/>
    </xf>
    <xf numFmtId="0" fontId="10" fillId="0" borderId="13" xfId="0" applyFont="1" applyBorder="1" applyAlignment="1" applyProtection="1">
      <alignment horizontal="center" vertical="center" wrapText="1" shrinkToFit="1"/>
    </xf>
    <xf numFmtId="0" fontId="10" fillId="0" borderId="15" xfId="0" applyFont="1" applyBorder="1" applyAlignment="1" applyProtection="1">
      <alignment horizontal="center" vertical="center" shrinkToFit="1"/>
    </xf>
    <xf numFmtId="0" fontId="5" fillId="0" borderId="50" xfId="0" applyFont="1" applyBorder="1" applyAlignment="1" applyProtection="1">
      <alignment horizontal="center" vertical="center" wrapText="1" shrinkToFit="1"/>
    </xf>
    <xf numFmtId="0" fontId="5" fillId="0" borderId="51" xfId="0" applyFont="1" applyBorder="1" applyAlignment="1" applyProtection="1">
      <alignment horizontal="center" vertical="center" wrapText="1" shrinkToFit="1"/>
    </xf>
    <xf numFmtId="0" fontId="5" fillId="0" borderId="52" xfId="0" applyFont="1" applyBorder="1" applyAlignment="1" applyProtection="1">
      <alignment horizontal="center" vertical="center" wrapText="1" shrinkToFit="1"/>
    </xf>
    <xf numFmtId="0" fontId="5" fillId="0" borderId="47"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48"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0" fillId="0" borderId="49" xfId="0" applyBorder="1" applyAlignment="1" applyProtection="1">
      <alignment vertical="center" wrapText="1"/>
    </xf>
    <xf numFmtId="0" fontId="0" fillId="0" borderId="14" xfId="0" applyBorder="1" applyAlignment="1" applyProtection="1">
      <alignment vertical="center" wrapText="1"/>
    </xf>
    <xf numFmtId="0" fontId="5" fillId="0" borderId="47" xfId="0" applyFont="1" applyBorder="1" applyAlignment="1" applyProtection="1">
      <alignment vertical="center" wrapText="1"/>
    </xf>
    <xf numFmtId="0" fontId="5" fillId="0" borderId="4"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38" xfId="0" applyFont="1" applyBorder="1" applyAlignment="1" applyProtection="1">
      <alignment vertical="center" wrapText="1"/>
    </xf>
    <xf numFmtId="0" fontId="5" fillId="0" borderId="31" xfId="0" applyFont="1" applyBorder="1" applyAlignment="1" applyProtection="1">
      <alignment vertical="center" wrapText="1"/>
    </xf>
    <xf numFmtId="0" fontId="5" fillId="0" borderId="44" xfId="0" applyFont="1" applyBorder="1" applyAlignment="1" applyProtection="1">
      <alignment vertical="center" wrapText="1"/>
    </xf>
    <xf numFmtId="0" fontId="5" fillId="0" borderId="38"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5" fillId="0" borderId="44" xfId="0" applyFont="1" applyBorder="1" applyAlignment="1" applyProtection="1">
      <alignment horizontal="left" vertical="center" wrapText="1"/>
    </xf>
    <xf numFmtId="0" fontId="5" fillId="0" borderId="5"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193" fontId="37" fillId="0" borderId="38" xfId="0" applyNumberFormat="1" applyFont="1" applyBorder="1" applyAlignment="1" applyProtection="1">
      <alignment horizontal="center" vertical="center"/>
    </xf>
    <xf numFmtId="193" fontId="37" fillId="0" borderId="36" xfId="0" applyNumberFormat="1" applyFont="1" applyBorder="1" applyAlignment="1" applyProtection="1">
      <alignment horizontal="center" vertical="center"/>
    </xf>
    <xf numFmtId="179" fontId="12" fillId="4" borderId="2" xfId="0" applyNumberFormat="1" applyFont="1" applyFill="1" applyBorder="1" applyAlignment="1" applyProtection="1">
      <alignment horizontal="center" vertical="center"/>
      <protection locked="0"/>
    </xf>
    <xf numFmtId="179" fontId="12" fillId="4" borderId="41" xfId="0" applyNumberFormat="1" applyFont="1" applyFill="1" applyBorder="1" applyAlignment="1" applyProtection="1">
      <alignment horizontal="center" vertical="center"/>
      <protection locked="0"/>
    </xf>
    <xf numFmtId="0" fontId="1" fillId="0" borderId="8" xfId="0" applyFont="1" applyBorder="1" applyAlignment="1" applyProtection="1">
      <alignment horizontal="left" vertical="center" wrapText="1"/>
    </xf>
    <xf numFmtId="0" fontId="16" fillId="0" borderId="54" xfId="0" applyFont="1" applyBorder="1" applyAlignment="1" applyProtection="1">
      <alignment horizontal="center" vertical="top"/>
    </xf>
    <xf numFmtId="0" fontId="16" fillId="0" borderId="30" xfId="0" applyFont="1" applyBorder="1" applyAlignment="1" applyProtection="1">
      <alignment horizontal="center" vertical="top"/>
    </xf>
    <xf numFmtId="0" fontId="16" fillId="0" borderId="49"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11" fillId="6" borderId="61" xfId="0" applyFont="1" applyFill="1" applyBorder="1" applyAlignment="1" applyProtection="1">
      <alignment horizontal="center" vertical="center"/>
    </xf>
    <xf numFmtId="0" fontId="11" fillId="6" borderId="62" xfId="0" applyFont="1" applyFill="1" applyBorder="1" applyAlignment="1" applyProtection="1">
      <alignment horizontal="center" vertical="center"/>
    </xf>
    <xf numFmtId="0" fontId="11" fillId="6" borderId="63" xfId="0" applyFont="1" applyFill="1" applyBorder="1" applyAlignment="1" applyProtection="1">
      <alignment horizontal="center" vertical="center"/>
    </xf>
    <xf numFmtId="0" fontId="12" fillId="0" borderId="51"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185" fontId="5" fillId="4" borderId="17" xfId="0" applyNumberFormat="1" applyFont="1" applyFill="1" applyBorder="1" applyAlignment="1" applyProtection="1">
      <alignment horizontal="center" vertical="center"/>
      <protection locked="0"/>
    </xf>
    <xf numFmtId="0" fontId="5" fillId="0" borderId="33" xfId="0" applyFont="1" applyBorder="1" applyAlignment="1" applyProtection="1">
      <alignment horizontal="center" vertical="center"/>
    </xf>
    <xf numFmtId="0" fontId="5" fillId="0" borderId="73" xfId="0" applyFont="1" applyBorder="1" applyAlignment="1" applyProtection="1">
      <alignment horizontal="center" vertical="center"/>
    </xf>
    <xf numFmtId="0" fontId="12" fillId="0" borderId="45" xfId="0" applyFont="1" applyBorder="1" applyAlignment="1" applyProtection="1">
      <alignment horizontal="center" vertical="center" shrinkToFit="1"/>
    </xf>
    <xf numFmtId="0" fontId="12" fillId="0" borderId="68" xfId="0" applyFont="1" applyBorder="1" applyAlignment="1" applyProtection="1">
      <alignment horizontal="center" vertical="center" shrinkToFit="1"/>
    </xf>
    <xf numFmtId="0" fontId="12" fillId="0" borderId="69" xfId="0" applyFont="1" applyBorder="1" applyAlignment="1" applyProtection="1">
      <alignment horizontal="center" vertical="center" shrinkToFit="1"/>
    </xf>
    <xf numFmtId="0" fontId="19" fillId="0" borderId="0" xfId="0" applyFont="1" applyBorder="1" applyAlignment="1" applyProtection="1">
      <alignment horizontal="left" vertical="center" wrapText="1"/>
    </xf>
    <xf numFmtId="49" fontId="19" fillId="0" borderId="0" xfId="2" applyNumberFormat="1" applyFont="1" applyBorder="1" applyAlignment="1" applyProtection="1">
      <alignment horizontal="justify" vertical="justify" wrapText="1"/>
    </xf>
    <xf numFmtId="38" fontId="5" fillId="0" borderId="0" xfId="2" applyFont="1" applyBorder="1" applyAlignment="1" applyProtection="1">
      <alignment horizontal="right" vertical="center" shrinkToFit="1"/>
    </xf>
    <xf numFmtId="0" fontId="6" fillId="0" borderId="76" xfId="0" applyFont="1" applyBorder="1" applyAlignment="1" applyProtection="1">
      <alignment horizontal="center" vertical="center"/>
    </xf>
    <xf numFmtId="0" fontId="6" fillId="0" borderId="77" xfId="0" applyFont="1" applyBorder="1" applyAlignment="1" applyProtection="1">
      <alignment horizontal="center" vertical="center"/>
    </xf>
    <xf numFmtId="0" fontId="5" fillId="0" borderId="0" xfId="0" applyFont="1" applyBorder="1" applyAlignment="1" applyProtection="1">
      <alignment horizontal="left" vertical="center"/>
    </xf>
    <xf numFmtId="0" fontId="6" fillId="0" borderId="33" xfId="0" applyFont="1" applyBorder="1" applyAlignment="1" applyProtection="1">
      <alignment horizontal="center" vertical="center"/>
    </xf>
    <xf numFmtId="0" fontId="6" fillId="0" borderId="78" xfId="0" applyFont="1" applyBorder="1" applyAlignment="1" applyProtection="1">
      <alignment horizontal="center" vertical="center"/>
    </xf>
    <xf numFmtId="0" fontId="11" fillId="6" borderId="70" xfId="0" applyFont="1" applyFill="1" applyBorder="1" applyAlignment="1" applyProtection="1">
      <alignment horizontal="center" vertical="center"/>
    </xf>
    <xf numFmtId="0" fontId="11" fillId="6" borderId="71" xfId="0" applyFont="1" applyFill="1" applyBorder="1" applyAlignment="1" applyProtection="1">
      <alignment horizontal="center" vertical="center"/>
    </xf>
    <xf numFmtId="0" fontId="11" fillId="6" borderId="72" xfId="0" applyFont="1" applyFill="1" applyBorder="1" applyAlignment="1" applyProtection="1">
      <alignment horizontal="center" vertical="center"/>
    </xf>
    <xf numFmtId="0" fontId="5" fillId="0" borderId="54" xfId="0"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5" xfId="0" applyFont="1" applyBorder="1" applyAlignment="1" applyProtection="1">
      <alignment horizontal="center" vertical="center" wrapText="1" shrinkToFit="1"/>
    </xf>
    <xf numFmtId="0" fontId="5" fillId="0" borderId="56" xfId="0" applyFont="1" applyBorder="1" applyAlignment="1" applyProtection="1">
      <alignment horizontal="center" vertical="center" wrapText="1" shrinkToFit="1"/>
    </xf>
    <xf numFmtId="0" fontId="5" fillId="0" borderId="10" xfId="0" applyFont="1" applyBorder="1" applyAlignment="1" applyProtection="1">
      <alignment horizontal="center" vertical="center" wrapText="1" shrinkToFit="1"/>
    </xf>
    <xf numFmtId="0" fontId="5" fillId="0" borderId="21" xfId="0" applyFont="1" applyBorder="1" applyAlignment="1" applyProtection="1">
      <alignment horizontal="center" vertical="center" wrapText="1" shrinkToFit="1"/>
    </xf>
    <xf numFmtId="185" fontId="5" fillId="2" borderId="74" xfId="0" applyNumberFormat="1" applyFont="1" applyFill="1" applyBorder="1" applyAlignment="1" applyProtection="1">
      <alignment horizontal="center" vertical="center"/>
      <protection locked="0"/>
    </xf>
    <xf numFmtId="185" fontId="5" fillId="2" borderId="75" xfId="0" applyNumberFormat="1" applyFont="1" applyFill="1" applyBorder="1" applyAlignment="1" applyProtection="1">
      <alignment horizontal="center" vertical="center"/>
      <protection locked="0"/>
    </xf>
    <xf numFmtId="185" fontId="5" fillId="2" borderId="50" xfId="0" applyNumberFormat="1" applyFont="1" applyFill="1" applyBorder="1" applyAlignment="1" applyProtection="1">
      <alignment horizontal="center" vertical="center"/>
      <protection locked="0"/>
    </xf>
    <xf numFmtId="185" fontId="5" fillId="2" borderId="51"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justify" wrapText="1"/>
    </xf>
    <xf numFmtId="0" fontId="8" fillId="0" borderId="0" xfId="0" applyFont="1" applyBorder="1" applyAlignment="1" applyProtection="1">
      <alignment vertical="center" shrinkToFit="1"/>
    </xf>
    <xf numFmtId="0" fontId="0" fillId="0" borderId="9" xfId="0" applyBorder="1" applyAlignment="1" applyProtection="1">
      <alignment vertical="center" shrinkToFit="1"/>
    </xf>
    <xf numFmtId="0" fontId="5" fillId="0" borderId="54" xfId="0" applyFont="1" applyBorder="1" applyAlignment="1" applyProtection="1">
      <alignment horizontal="center" vertical="center" wrapText="1" shrinkToFit="1"/>
    </xf>
    <xf numFmtId="0" fontId="5" fillId="0" borderId="0" xfId="0" applyFont="1" applyBorder="1" applyAlignment="1" applyProtection="1">
      <alignment horizontal="left" vertical="top" shrinkToFit="1"/>
    </xf>
    <xf numFmtId="0" fontId="5" fillId="0" borderId="0" xfId="0" applyFont="1" applyBorder="1" applyAlignment="1" applyProtection="1">
      <alignment horizontal="left" vertical="center" shrinkToFit="1"/>
    </xf>
    <xf numFmtId="0" fontId="0" fillId="0" borderId="0" xfId="0" applyAlignment="1" applyProtection="1">
      <alignment horizontal="center" vertical="center"/>
    </xf>
    <xf numFmtId="0" fontId="6" fillId="0" borderId="11" xfId="0" applyFont="1" applyFill="1" applyBorder="1" applyAlignment="1" applyProtection="1">
      <alignment horizontal="left" vertical="center"/>
    </xf>
    <xf numFmtId="0" fontId="48" fillId="0" borderId="11" xfId="0" applyFont="1" applyFill="1" applyBorder="1" applyAlignment="1" applyProtection="1">
      <alignment horizontal="left" vertical="center"/>
    </xf>
    <xf numFmtId="0" fontId="5" fillId="0" borderId="0" xfId="0" applyFont="1" applyAlignment="1" applyProtection="1">
      <alignment horizontal="center" vertical="center"/>
    </xf>
    <xf numFmtId="185" fontId="5" fillId="2" borderId="79" xfId="0" applyNumberFormat="1" applyFont="1" applyFill="1" applyBorder="1" applyAlignment="1" applyProtection="1">
      <alignment horizontal="center" vertical="center"/>
      <protection locked="0"/>
    </xf>
    <xf numFmtId="185" fontId="5" fillId="2" borderId="10" xfId="0" applyNumberFormat="1" applyFont="1" applyFill="1" applyBorder="1" applyAlignment="1" applyProtection="1">
      <alignment horizontal="center" vertical="center"/>
      <protection locked="0"/>
    </xf>
    <xf numFmtId="185" fontId="5" fillId="2" borderId="21"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justify" wrapText="1"/>
    </xf>
    <xf numFmtId="0" fontId="5" fillId="4" borderId="80" xfId="0" applyFont="1" applyFill="1" applyBorder="1" applyAlignment="1" applyProtection="1">
      <alignment horizontal="center" vertical="center"/>
      <protection locked="0"/>
    </xf>
    <xf numFmtId="0" fontId="5" fillId="4" borderId="78" xfId="0" applyFont="1" applyFill="1" applyBorder="1" applyAlignment="1" applyProtection="1">
      <alignment horizontal="center" vertical="center"/>
      <protection locked="0"/>
    </xf>
    <xf numFmtId="0" fontId="12" fillId="0" borderId="50" xfId="0" applyFont="1" applyBorder="1" applyAlignment="1" applyProtection="1">
      <alignment horizontal="center" vertical="center"/>
    </xf>
    <xf numFmtId="0" fontId="12" fillId="0" borderId="52" xfId="0" applyFont="1" applyBorder="1" applyAlignment="1" applyProtection="1">
      <alignment horizontal="center" vertical="center"/>
    </xf>
    <xf numFmtId="0" fontId="10" fillId="0" borderId="0" xfId="0" applyFont="1" applyBorder="1" applyAlignment="1" applyProtection="1">
      <alignment vertical="center" shrinkToFit="1"/>
    </xf>
    <xf numFmtId="0" fontId="10" fillId="0" borderId="9" xfId="0" applyFont="1" applyBorder="1" applyAlignment="1" applyProtection="1">
      <alignment vertical="center" shrinkToFit="1"/>
    </xf>
    <xf numFmtId="0" fontId="8" fillId="0" borderId="11" xfId="0" applyFont="1" applyBorder="1" applyAlignment="1" applyProtection="1">
      <alignment vertical="center" shrinkToFit="1"/>
    </xf>
    <xf numFmtId="0" fontId="0" fillId="0" borderId="12" xfId="0" applyBorder="1" applyAlignment="1" applyProtection="1">
      <alignment vertical="center" shrinkToFit="1"/>
    </xf>
    <xf numFmtId="0" fontId="4" fillId="0" borderId="68" xfId="0" applyFont="1" applyBorder="1" applyAlignment="1" applyProtection="1">
      <alignment horizontal="center" vertical="center" shrinkToFit="1"/>
    </xf>
    <xf numFmtId="0" fontId="4" fillId="0" borderId="69"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applyBorder="1" applyAlignment="1" applyProtection="1">
      <alignment horizontal="right" vertical="center" shrinkToFit="1"/>
    </xf>
    <xf numFmtId="0" fontId="5" fillId="0" borderId="0" xfId="0" applyFont="1" applyBorder="1" applyAlignment="1" applyProtection="1">
      <alignment horizontal="right" vertical="top" wrapText="1"/>
    </xf>
    <xf numFmtId="0" fontId="8" fillId="0" borderId="9" xfId="0" applyFont="1" applyBorder="1" applyAlignment="1" applyProtection="1">
      <alignment vertical="center" shrinkToFit="1"/>
    </xf>
    <xf numFmtId="0" fontId="6" fillId="0" borderId="51" xfId="0" applyFont="1"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9" xfId="0" applyBorder="1" applyAlignment="1" applyProtection="1">
      <alignment vertical="center"/>
    </xf>
    <xf numFmtId="0" fontId="5" fillId="0" borderId="0" xfId="0" applyFont="1" applyBorder="1" applyAlignment="1" applyProtection="1">
      <alignment horizontal="left" shrinkToFit="1"/>
    </xf>
    <xf numFmtId="0" fontId="5" fillId="0" borderId="0" xfId="0" applyFont="1" applyBorder="1" applyAlignment="1" applyProtection="1">
      <alignment horizontal="left" vertical="top" wrapText="1"/>
    </xf>
    <xf numFmtId="0" fontId="5" fillId="0" borderId="0" xfId="0" applyFont="1" applyBorder="1" applyAlignment="1" applyProtection="1">
      <alignment vertical="top" wrapText="1" shrinkToFit="1"/>
    </xf>
    <xf numFmtId="0" fontId="8" fillId="0" borderId="0"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194" fontId="5" fillId="4" borderId="80" xfId="0" applyNumberFormat="1" applyFont="1" applyFill="1" applyBorder="1" applyAlignment="1" applyProtection="1">
      <alignment horizontal="center" vertical="center"/>
      <protection locked="0"/>
    </xf>
    <xf numFmtId="194" fontId="5" fillId="4" borderId="28" xfId="0" applyNumberFormat="1" applyFont="1" applyFill="1" applyBorder="1" applyAlignment="1" applyProtection="1">
      <alignment horizontal="center" vertical="center"/>
      <protection locked="0"/>
    </xf>
    <xf numFmtId="194" fontId="5" fillId="4" borderId="73" xfId="0" applyNumberFormat="1" applyFon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name val="ＭＳ Ｐゴシック"/>
        <scheme val="none"/>
      </font>
    </dxf>
    <dxf>
      <font>
        <color rgb="FFFF0000"/>
        <name val="ＭＳ Ｐゴシック"/>
        <scheme val="none"/>
      </font>
    </dxf>
    <dxf>
      <font>
        <color rgb="FFFF0000"/>
      </font>
    </dxf>
    <dxf>
      <font>
        <color rgb="FFFF0000"/>
      </font>
    </dxf>
    <dxf>
      <font>
        <color rgb="FFFF0000"/>
      </font>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2" defaultPivotStyle="PivotStyleLight16"/>
  <colors>
    <mruColors>
      <color rgb="FF16365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jpeg"/><Relationship Id="rId4" Type="http://schemas.openxmlformats.org/officeDocument/2006/relationships/image" Target="../media/image6.emf"/></Relationships>
</file>

<file path=xl/drawings/_rels/drawing4.xml.rels><?xml version="1.0" encoding="UTF-8" standalone="yes"?>
<Relationships xmlns="http://schemas.openxmlformats.org/package/2006/relationships"><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png"/><Relationship Id="rId1" Type="http://schemas.openxmlformats.org/officeDocument/2006/relationships/image" Target="../media/image1.jpeg"/><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drawing5.xml.rels><?xml version="1.0" encoding="UTF-8" standalone="yes"?>
<Relationships xmlns="http://schemas.openxmlformats.org/package/2006/relationships"><Relationship Id="rId8" Type="http://schemas.openxmlformats.org/officeDocument/2006/relationships/image" Target="../media/image28.emf"/><Relationship Id="rId3" Type="http://schemas.openxmlformats.org/officeDocument/2006/relationships/image" Target="../media/image23.emf"/><Relationship Id="rId7" Type="http://schemas.openxmlformats.org/officeDocument/2006/relationships/image" Target="../media/image27.emf"/><Relationship Id="rId2" Type="http://schemas.openxmlformats.org/officeDocument/2006/relationships/image" Target="../media/image22.emf"/><Relationship Id="rId1" Type="http://schemas.openxmlformats.org/officeDocument/2006/relationships/image" Target="../media/image21.emf"/><Relationship Id="rId6" Type="http://schemas.openxmlformats.org/officeDocument/2006/relationships/image" Target="../media/image26.emf"/><Relationship Id="rId5" Type="http://schemas.openxmlformats.org/officeDocument/2006/relationships/image" Target="../media/image25.emf"/><Relationship Id="rId4" Type="http://schemas.openxmlformats.org/officeDocument/2006/relationships/image" Target="../media/image24.emf"/><Relationship Id="rId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 Id="rId5" Type="http://schemas.openxmlformats.org/officeDocument/2006/relationships/image" Target="../media/image20.emf"/><Relationship Id="rId4" Type="http://schemas.openxmlformats.org/officeDocument/2006/relationships/image" Target="../media/image19.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7.emf"/><Relationship Id="rId3" Type="http://schemas.openxmlformats.org/officeDocument/2006/relationships/image" Target="../media/image32.emf"/><Relationship Id="rId7" Type="http://schemas.openxmlformats.org/officeDocument/2006/relationships/image" Target="../media/image36.emf"/><Relationship Id="rId2" Type="http://schemas.openxmlformats.org/officeDocument/2006/relationships/image" Target="../media/image31.emf"/><Relationship Id="rId1" Type="http://schemas.openxmlformats.org/officeDocument/2006/relationships/image" Target="../media/image30.emf"/><Relationship Id="rId6" Type="http://schemas.openxmlformats.org/officeDocument/2006/relationships/image" Target="../media/image35.emf"/><Relationship Id="rId5" Type="http://schemas.openxmlformats.org/officeDocument/2006/relationships/image" Target="../media/image34.emf"/><Relationship Id="rId4" Type="http://schemas.openxmlformats.org/officeDocument/2006/relationships/image" Target="../media/image33.emf"/><Relationship Id="rId9"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44</xdr:row>
      <xdr:rowOff>19050</xdr:rowOff>
    </xdr:from>
    <xdr:to>
      <xdr:col>4</xdr:col>
      <xdr:colOff>609600</xdr:colOff>
      <xdr:row>53</xdr:row>
      <xdr:rowOff>123825</xdr:rowOff>
    </xdr:to>
    <xdr:pic>
      <xdr:nvPicPr>
        <xdr:cNvPr id="1560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229600"/>
          <a:ext cx="2581275" cy="18383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371475</xdr:colOff>
      <xdr:row>44</xdr:row>
      <xdr:rowOff>19050</xdr:rowOff>
    </xdr:from>
    <xdr:to>
      <xdr:col>9</xdr:col>
      <xdr:colOff>342900</xdr:colOff>
      <xdr:row>53</xdr:row>
      <xdr:rowOff>123825</xdr:rowOff>
    </xdr:to>
    <xdr:pic>
      <xdr:nvPicPr>
        <xdr:cNvPr id="15605"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8229600"/>
          <a:ext cx="2638425" cy="1838325"/>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1</xdr:col>
      <xdr:colOff>66675</xdr:colOff>
      <xdr:row>17</xdr:row>
      <xdr:rowOff>0</xdr:rowOff>
    </xdr:from>
    <xdr:ext cx="1666876" cy="479170"/>
    <mc:AlternateContent xmlns:mc="http://schemas.openxmlformats.org/markup-compatibility/2006" xmlns:a14="http://schemas.microsoft.com/office/drawing/2010/main">
      <mc:Choice Requires="a14">
        <xdr:sp macro="" textlink="">
          <xdr:nvSpPr>
            <xdr:cNvPr id="5" name="テキスト ボックス 4"/>
            <xdr:cNvSpPr txBox="1"/>
          </xdr:nvSpPr>
          <xdr:spPr>
            <a:xfrm>
              <a:off x="809625" y="3448050"/>
              <a:ext cx="1666876" cy="479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𝜀</m:t>
                        </m:r>
                      </m:e>
                      <m:sub>
                        <m:r>
                          <m:rPr>
                            <m:sty m:val="p"/>
                          </m:rPr>
                          <a:rPr lang="en-US" altLang="ja-JP" sz="1100">
                            <a:solidFill>
                              <a:schemeClr val="tx1"/>
                            </a:solidFill>
                            <a:effectLst/>
                            <a:latin typeface="Cambria Math"/>
                            <a:ea typeface="+mn-ea"/>
                            <a:cs typeface="+mn-cs"/>
                          </a:rPr>
                          <m:t>p</m:t>
                        </m:r>
                      </m:sub>
                    </m:sSub>
                    <m:r>
                      <a:rPr lang="en-US" altLang="ja-JP" sz="1100">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𝑝</m:t>
                                </m:r>
                              </m:e>
                              <m:sub>
                                <m:r>
                                  <m:rPr>
                                    <m:sty m:val="p"/>
                                  </m:rPr>
                                  <a:rPr lang="en-US" altLang="ja-JP" sz="1100">
                                    <a:solidFill>
                                      <a:schemeClr val="tx1"/>
                                    </a:solidFill>
                                    <a:effectLst/>
                                    <a:latin typeface="Cambria Math"/>
                                    <a:ea typeface="+mn-ea"/>
                                    <a:cs typeface="+mn-cs"/>
                                  </a:rPr>
                                  <m:t>x</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𝑝</m:t>
                                </m:r>
                              </m:e>
                              <m:sub>
                                <m:r>
                                  <a:rPr lang="en-US" altLang="ja-JP" sz="1100" i="1">
                                    <a:solidFill>
                                      <a:schemeClr val="tx1"/>
                                    </a:solidFill>
                                    <a:effectLst/>
                                    <a:latin typeface="Cambria Math"/>
                                    <a:ea typeface="+mn-ea"/>
                                    <a:cs typeface="+mn-cs"/>
                                  </a:rPr>
                                  <m:t>𝑟</m:t>
                                </m:r>
                              </m:sub>
                            </m:sSub>
                          </m:den>
                        </m:f>
                        <m:r>
                          <a:rPr lang="en-US" altLang="ja-JP" sz="1100" i="1">
                            <a:solidFill>
                              <a:schemeClr val="tx1"/>
                            </a:solidFill>
                            <a:effectLst/>
                            <a:latin typeface="Cambria Math"/>
                            <a:ea typeface="+mn-ea"/>
                            <a:cs typeface="+mn-cs"/>
                          </a:rPr>
                          <m:t>−1</m:t>
                        </m:r>
                      </m:e>
                    </m:d>
                    <m:r>
                      <a:rPr lang="ja-JP" altLang="ja-JP" sz="1100">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100</m:t>
                    </m:r>
                  </m:oMath>
                </m:oMathPara>
              </a14:m>
              <a:endParaRPr kumimoji="1" lang="ja-JP" altLang="en-US" sz="1100"/>
            </a:p>
          </xdr:txBody>
        </xdr:sp>
      </mc:Choice>
      <mc:Fallback xmlns="">
        <xdr:sp macro="" textlink="">
          <xdr:nvSpPr>
            <xdr:cNvPr id="5" name="テキスト ボックス 4"/>
            <xdr:cNvSpPr txBox="1"/>
          </xdr:nvSpPr>
          <xdr:spPr>
            <a:xfrm>
              <a:off x="809625" y="3448050"/>
              <a:ext cx="1666876" cy="479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𝜀</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p=</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𝑝</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x</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𝑝</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𝑟 −1)</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100</a:t>
              </a:r>
              <a:endParaRPr kumimoji="1" lang="ja-JP" alt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19</xdr:row>
      <xdr:rowOff>38100</xdr:rowOff>
    </xdr:from>
    <xdr:to>
      <xdr:col>2</xdr:col>
      <xdr:colOff>19050</xdr:colOff>
      <xdr:row>19</xdr:row>
      <xdr:rowOff>200025</xdr:rowOff>
    </xdr:to>
    <xdr:pic>
      <xdr:nvPicPr>
        <xdr:cNvPr id="17490" name="Picture 14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4152900"/>
          <a:ext cx="619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57150</xdr:colOff>
      <xdr:row>28</xdr:row>
      <xdr:rowOff>38100</xdr:rowOff>
    </xdr:from>
    <xdr:to>
      <xdr:col>2</xdr:col>
      <xdr:colOff>533400</xdr:colOff>
      <xdr:row>30</xdr:row>
      <xdr:rowOff>66675</xdr:rowOff>
    </xdr:to>
    <xdr:pic>
      <xdr:nvPicPr>
        <xdr:cNvPr id="17491" name="Picture 143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 y="589597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323850</xdr:colOff>
      <xdr:row>39</xdr:row>
      <xdr:rowOff>19050</xdr:rowOff>
    </xdr:from>
    <xdr:to>
      <xdr:col>8</xdr:col>
      <xdr:colOff>85725</xdr:colOff>
      <xdr:row>50</xdr:row>
      <xdr:rowOff>76200</xdr:rowOff>
    </xdr:to>
    <xdr:pic>
      <xdr:nvPicPr>
        <xdr:cNvPr id="17492"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7972425"/>
          <a:ext cx="4667250" cy="206692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43</xdr:row>
      <xdr:rowOff>19050</xdr:rowOff>
    </xdr:from>
    <xdr:to>
      <xdr:col>6</xdr:col>
      <xdr:colOff>257175</xdr:colOff>
      <xdr:row>53</xdr:row>
      <xdr:rowOff>104775</xdr:rowOff>
    </xdr:to>
    <xdr:pic>
      <xdr:nvPicPr>
        <xdr:cNvPr id="19496"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8181975"/>
          <a:ext cx="4572000" cy="1943100"/>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1</xdr:col>
      <xdr:colOff>114300</xdr:colOff>
      <xdr:row>22</xdr:row>
      <xdr:rowOff>71437</xdr:rowOff>
    </xdr:from>
    <xdr:ext cx="914400" cy="264560"/>
    <mc:AlternateContent xmlns:mc="http://schemas.openxmlformats.org/markup-compatibility/2006" xmlns:a14="http://schemas.microsoft.com/office/drawing/2010/main">
      <mc:Choice Requires="a14">
        <xdr:sp macro="" textlink="">
          <xdr:nvSpPr>
            <xdr:cNvPr id="2" name="テキスト ボックス 1"/>
            <xdr:cNvSpPr txBox="1"/>
          </xdr:nvSpPr>
          <xdr:spPr>
            <a:xfrm>
              <a:off x="857250" y="45767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2</m:t>
                        </m:r>
                      </m:sub>
                    </m:sSub>
                  </m:oMath>
                </m:oMathPara>
              </a14:m>
              <a:endParaRPr lang="ja-JP" altLang="en-US" sz="1100" smtClean="0">
                <a:solidFill>
                  <a:schemeClr val="tx1"/>
                </a:solidFill>
                <a:latin typeface="+mn-lt"/>
                <a:ea typeface="+mn-ea"/>
                <a:cs typeface="+mn-cs"/>
              </a:endParaRPr>
            </a:p>
          </xdr:txBody>
        </xdr:sp>
      </mc:Choice>
      <mc:Fallback xmlns="">
        <xdr:sp macro="" textlink="">
          <xdr:nvSpPr>
            <xdr:cNvPr id="2" name="テキスト ボックス 1"/>
            <xdr:cNvSpPr txBox="1"/>
          </xdr:nvSpPr>
          <xdr:spPr>
            <a:xfrm>
              <a:off x="857250" y="45767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2</a:t>
              </a:r>
              <a:endParaRPr lang="ja-JP" altLang="en-US" sz="1100" smtClean="0">
                <a:solidFill>
                  <a:schemeClr val="tx1"/>
                </a:solidFill>
                <a:latin typeface="+mn-lt"/>
                <a:ea typeface="+mn-ea"/>
                <a:cs typeface="+mn-cs"/>
              </a:endParaRPr>
            </a:p>
          </xdr:txBody>
        </xdr:sp>
      </mc:Fallback>
    </mc:AlternateContent>
    <xdr:clientData/>
  </xdr:oneCellAnchor>
  <xdr:oneCellAnchor>
    <xdr:from>
      <xdr:col>11</xdr:col>
      <xdr:colOff>266700</xdr:colOff>
      <xdr:row>33</xdr:row>
      <xdr:rowOff>61912</xdr:rowOff>
    </xdr:from>
    <xdr:ext cx="2009775" cy="438005"/>
    <mc:AlternateContent xmlns:mc="http://schemas.openxmlformats.org/markup-compatibility/2006" xmlns:a14="http://schemas.microsoft.com/office/drawing/2010/main">
      <mc:Choice Requires="a14">
        <xdr:sp macro="" textlink="">
          <xdr:nvSpPr>
            <xdr:cNvPr id="3" name="テキスト ボックス 2"/>
            <xdr:cNvSpPr txBox="1"/>
          </xdr:nvSpPr>
          <xdr:spPr>
            <a:xfrm>
              <a:off x="7296150" y="6462712"/>
              <a:ext cx="200977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1</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3</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1</m:t>
                            </m:r>
                          </m:sub>
                        </m:sSub>
                      </m:e>
                    </m:d>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80</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60</m:t>
                        </m:r>
                      </m:num>
                      <m:den>
                        <m:r>
                          <a:rPr lang="en-US" altLang="ja-JP" sz="1100" i="1">
                            <a:solidFill>
                              <a:schemeClr val="tx1"/>
                            </a:solidFill>
                            <a:effectLst/>
                            <a:latin typeface="Cambria Math"/>
                            <a:ea typeface="+mn-ea"/>
                            <a:cs typeface="+mn-cs"/>
                          </a:rPr>
                          <m:t>80−</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H</m:t>
                            </m:r>
                          </m:sub>
                        </m:sSub>
                      </m:den>
                    </m:f>
                  </m:oMath>
                </m:oMathPara>
              </a14:m>
              <a:endParaRPr kumimoji="1" lang="ja-JP" altLang="en-US" sz="1100"/>
            </a:p>
          </xdr:txBody>
        </xdr:sp>
      </mc:Choice>
      <mc:Fallback xmlns="">
        <xdr:sp macro="" textlink="">
          <xdr:nvSpPr>
            <xdr:cNvPr id="3" name="テキスト ボックス 2"/>
            <xdr:cNvSpPr txBox="1"/>
          </xdr:nvSpPr>
          <xdr:spPr>
            <a:xfrm>
              <a:off x="7296150" y="6462712"/>
              <a:ext cx="200977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1+</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3−𝑇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1 )</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80−60</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80−𝜃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H </a:t>
              </a:r>
              <a:r>
                <a:rPr lang="ja-JP" altLang="ja-JP" sz="1100" b="0" i="0">
                  <a:solidFill>
                    <a:schemeClr val="tx1"/>
                  </a:solidFill>
                  <a:effectLst/>
                  <a:latin typeface="Cambria Math"/>
                  <a:ea typeface="+mn-ea"/>
                  <a:cs typeface="+mn-cs"/>
                </a:rPr>
                <a:t>)</a:t>
              </a:r>
              <a:endParaRPr kumimoji="1" lang="ja-JP" altLang="en-US" sz="1100"/>
            </a:p>
          </xdr:txBody>
        </xdr:sp>
      </mc:Fallback>
    </mc:AlternateContent>
    <xdr:clientData/>
  </xdr:oneCellAnchor>
  <xdr:oneCellAnchor>
    <xdr:from>
      <xdr:col>15</xdr:col>
      <xdr:colOff>247650</xdr:colOff>
      <xdr:row>33</xdr:row>
      <xdr:rowOff>42862</xdr:rowOff>
    </xdr:from>
    <xdr:ext cx="2009775" cy="442237"/>
    <mc:AlternateContent xmlns:mc="http://schemas.openxmlformats.org/markup-compatibility/2006" xmlns:a14="http://schemas.microsoft.com/office/drawing/2010/main">
      <mc:Choice Requires="a14">
        <xdr:sp macro="" textlink="">
          <xdr:nvSpPr>
            <xdr:cNvPr id="4" name="テキスト ボックス 3"/>
            <xdr:cNvSpPr txBox="1"/>
          </xdr:nvSpPr>
          <xdr:spPr>
            <a:xfrm>
              <a:off x="10639753" y="6460741"/>
              <a:ext cx="2009775"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1</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3</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a:rPr lang="en-US" altLang="ja-JP" sz="1100">
                                <a:solidFill>
                                  <a:schemeClr val="tx1"/>
                                </a:solidFill>
                                <a:effectLst/>
                                <a:latin typeface="Cambria Math"/>
                                <a:ea typeface="+mn-ea"/>
                                <a:cs typeface="+mn-cs"/>
                              </a:rPr>
                              <m:t>1</m:t>
                            </m:r>
                          </m:sub>
                        </m:sSub>
                      </m:e>
                    </m:d>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80</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15</m:t>
                        </m:r>
                      </m:num>
                      <m:den>
                        <m:r>
                          <a:rPr lang="en-US" altLang="ja-JP" sz="1100" i="1">
                            <a:solidFill>
                              <a:schemeClr val="tx1"/>
                            </a:solidFill>
                            <a:effectLst/>
                            <a:latin typeface="Cambria Math"/>
                            <a:ea typeface="+mn-ea"/>
                            <a:cs typeface="+mn-cs"/>
                          </a:rPr>
                          <m:t>80−</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C</m:t>
                            </m:r>
                          </m:sub>
                        </m:sSub>
                      </m:den>
                    </m:f>
                  </m:oMath>
                </m:oMathPara>
              </a14:m>
              <a:endParaRPr kumimoji="1" lang="ja-JP" altLang="en-US" sz="1100"/>
            </a:p>
          </xdr:txBody>
        </xdr:sp>
      </mc:Choice>
      <mc:Fallback xmlns="">
        <xdr:sp macro="" textlink="">
          <xdr:nvSpPr>
            <xdr:cNvPr id="4" name="テキスト ボックス 3"/>
            <xdr:cNvSpPr txBox="1"/>
          </xdr:nvSpPr>
          <xdr:spPr>
            <a:xfrm>
              <a:off x="10639753" y="6460741"/>
              <a:ext cx="2009775"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1+</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3−𝑇</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1 )</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80−15</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80−𝜃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C </a:t>
              </a:r>
              <a:r>
                <a:rPr lang="ja-JP" altLang="ja-JP" sz="1100" b="0" i="0">
                  <a:solidFill>
                    <a:schemeClr val="tx1"/>
                  </a:solidFill>
                  <a:effectLst/>
                  <a:latin typeface="Cambria Math"/>
                  <a:ea typeface="+mn-ea"/>
                  <a:cs typeface="+mn-cs"/>
                </a:rPr>
                <a:t>)</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1</xdr:col>
          <xdr:colOff>33616</xdr:colOff>
          <xdr:row>32</xdr:row>
          <xdr:rowOff>5761</xdr:rowOff>
        </xdr:from>
        <xdr:to>
          <xdr:col>3</xdr:col>
          <xdr:colOff>600075</xdr:colOff>
          <xdr:row>35</xdr:row>
          <xdr:rowOff>134454</xdr:rowOff>
        </xdr:to>
        <xdr:pic>
          <xdr:nvPicPr>
            <xdr:cNvPr id="21" name="図 63"/>
            <xdr:cNvPicPr>
              <a:picLocks noChangeAspect="1" noChangeArrowheads="1"/>
              <a:extLst>
                <a:ext uri="{84589F7E-364E-4C9E-8A38-B11213B215E9}">
                  <a14:cameraTool cellRange="性能式" spid="_x0000_s3138"/>
                </a:ext>
              </a:extLst>
            </xdr:cNvPicPr>
          </xdr:nvPicPr>
          <xdr:blipFill>
            <a:blip xmlns:r="http://schemas.openxmlformats.org/officeDocument/2006/relationships" r:embed="rId2"/>
            <a:srcRect/>
            <a:stretch>
              <a:fillRect/>
            </a:stretch>
          </xdr:blipFill>
          <xdr:spPr bwMode="auto">
            <a:xfrm>
              <a:off x="776566" y="6330361"/>
              <a:ext cx="2185709" cy="538268"/>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15</xdr:col>
      <xdr:colOff>0</xdr:colOff>
      <xdr:row>29</xdr:row>
      <xdr:rowOff>0</xdr:rowOff>
    </xdr:from>
    <xdr:ext cx="314325" cy="254895"/>
    <mc:AlternateContent xmlns:mc="http://schemas.openxmlformats.org/markup-compatibility/2006" xmlns:a14="http://schemas.microsoft.com/office/drawing/2010/main">
      <mc:Choice Requires="a14">
        <xdr:sp macro="" textlink="">
          <xdr:nvSpPr>
            <xdr:cNvPr id="8" name="テキスト ボックス 7"/>
            <xdr:cNvSpPr txBox="1"/>
          </xdr:nvSpPr>
          <xdr:spPr>
            <a:xfrm>
              <a:off x="10401300" y="5810250"/>
              <a:ext cx="314325" cy="254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C</m:t>
                        </m:r>
                      </m:sub>
                    </m:sSub>
                  </m:oMath>
                </m:oMathPara>
              </a14:m>
              <a:endParaRPr kumimoji="1" lang="ja-JP" altLang="en-US" sz="1000"/>
            </a:p>
          </xdr:txBody>
        </xdr:sp>
      </mc:Choice>
      <mc:Fallback xmlns="">
        <xdr:sp macro="" textlink="">
          <xdr:nvSpPr>
            <xdr:cNvPr id="8" name="テキスト ボックス 7"/>
            <xdr:cNvSpPr txBox="1"/>
          </xdr:nvSpPr>
          <xdr:spPr>
            <a:xfrm>
              <a:off x="10401300" y="5810250"/>
              <a:ext cx="314325" cy="254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C</a:t>
              </a:r>
              <a:endParaRPr kumimoji="1" lang="ja-JP" altLang="en-US" sz="1000"/>
            </a:p>
          </xdr:txBody>
        </xdr:sp>
      </mc:Fallback>
    </mc:AlternateContent>
    <xdr:clientData/>
  </xdr:oneCellAnchor>
  <xdr:oneCellAnchor>
    <xdr:from>
      <xdr:col>16</xdr:col>
      <xdr:colOff>0</xdr:colOff>
      <xdr:row>29</xdr:row>
      <xdr:rowOff>0</xdr:rowOff>
    </xdr:from>
    <xdr:ext cx="314325" cy="254895"/>
    <mc:AlternateContent xmlns:mc="http://schemas.openxmlformats.org/markup-compatibility/2006" xmlns:a14="http://schemas.microsoft.com/office/drawing/2010/main">
      <mc:Choice Requires="a14">
        <xdr:sp macro="" textlink="">
          <xdr:nvSpPr>
            <xdr:cNvPr id="12" name="テキスト ボックス 11"/>
            <xdr:cNvSpPr txBox="1"/>
          </xdr:nvSpPr>
          <xdr:spPr>
            <a:xfrm>
              <a:off x="11087100" y="5810250"/>
              <a:ext cx="314325" cy="254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H</m:t>
                        </m:r>
                      </m:sub>
                    </m:sSub>
                  </m:oMath>
                </m:oMathPara>
              </a14:m>
              <a:endParaRPr kumimoji="1" lang="ja-JP" altLang="en-US" sz="1000"/>
            </a:p>
          </xdr:txBody>
        </xdr:sp>
      </mc:Choice>
      <mc:Fallback xmlns="">
        <xdr:sp macro="" textlink="">
          <xdr:nvSpPr>
            <xdr:cNvPr id="12" name="テキスト ボックス 11"/>
            <xdr:cNvSpPr txBox="1"/>
          </xdr:nvSpPr>
          <xdr:spPr>
            <a:xfrm>
              <a:off x="11087100" y="5810250"/>
              <a:ext cx="314325" cy="254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H</a:t>
              </a:r>
              <a:endParaRPr kumimoji="1" lang="ja-JP" altLang="en-US" sz="10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0</xdr:col>
          <xdr:colOff>691978</xdr:colOff>
          <xdr:row>28</xdr:row>
          <xdr:rowOff>172480</xdr:rowOff>
        </xdr:from>
        <xdr:to>
          <xdr:col>2</xdr:col>
          <xdr:colOff>79910</xdr:colOff>
          <xdr:row>30</xdr:row>
          <xdr:rowOff>72081</xdr:rowOff>
        </xdr:to>
        <xdr:pic>
          <xdr:nvPicPr>
            <xdr:cNvPr id="13" name="図 63"/>
            <xdr:cNvPicPr>
              <a:picLocks noChangeAspect="1" noChangeArrowheads="1"/>
              <a:extLst>
                <a:ext uri="{84589F7E-364E-4C9E-8A38-B11213B215E9}">
                  <a14:cameraTool cellRange="温記号" spid="_x0000_s3139"/>
                </a:ext>
              </a:extLst>
            </xdr:cNvPicPr>
          </xdr:nvPicPr>
          <xdr:blipFill>
            <a:blip xmlns:r="http://schemas.openxmlformats.org/officeDocument/2006/relationships" r:embed="rId3"/>
            <a:srcRect/>
            <a:stretch>
              <a:fillRect/>
            </a:stretch>
          </xdr:blipFill>
          <xdr:spPr bwMode="auto">
            <a:xfrm>
              <a:off x="691978" y="5763912"/>
              <a:ext cx="685391" cy="337237"/>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264994</xdr:colOff>
          <xdr:row>28</xdr:row>
          <xdr:rowOff>180291</xdr:rowOff>
        </xdr:from>
        <xdr:to>
          <xdr:col>5</xdr:col>
          <xdr:colOff>276978</xdr:colOff>
          <xdr:row>31</xdr:row>
          <xdr:rowOff>1064</xdr:rowOff>
        </xdr:to>
        <xdr:pic>
          <xdr:nvPicPr>
            <xdr:cNvPr id="14" name="図 63"/>
            <xdr:cNvPicPr>
              <a:picLocks noChangeAspect="1" noChangeArrowheads="1"/>
              <a:extLst>
                <a:ext uri="{84589F7E-364E-4C9E-8A38-B11213B215E9}">
                  <a14:cameraTool cellRange="温記号" spid="_x0000_s3140"/>
                </a:ext>
              </a:extLst>
            </xdr:cNvPicPr>
          </xdr:nvPicPr>
          <xdr:blipFill>
            <a:blip xmlns:r="http://schemas.openxmlformats.org/officeDocument/2006/relationships" r:embed="rId4"/>
            <a:srcRect/>
            <a:stretch>
              <a:fillRect/>
            </a:stretch>
          </xdr:blipFill>
          <xdr:spPr bwMode="auto">
            <a:xfrm>
              <a:off x="4147253" y="5790188"/>
              <a:ext cx="682018" cy="333152"/>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75</xdr:row>
      <xdr:rowOff>19050</xdr:rowOff>
    </xdr:from>
    <xdr:to>
      <xdr:col>5</xdr:col>
      <xdr:colOff>533400</xdr:colOff>
      <xdr:row>87</xdr:row>
      <xdr:rowOff>38100</xdr:rowOff>
    </xdr:to>
    <xdr:pic>
      <xdr:nvPicPr>
        <xdr:cNvPr id="18667"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4878050"/>
          <a:ext cx="2638425" cy="23050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28575</xdr:colOff>
      <xdr:row>74</xdr:row>
      <xdr:rowOff>190500</xdr:rowOff>
    </xdr:from>
    <xdr:to>
      <xdr:col>10</xdr:col>
      <xdr:colOff>38100</xdr:colOff>
      <xdr:row>87</xdr:row>
      <xdr:rowOff>19050</xdr:rowOff>
    </xdr:to>
    <xdr:pic>
      <xdr:nvPicPr>
        <xdr:cNvPr id="18668"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0" y="14859000"/>
          <a:ext cx="2638425" cy="23050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28575</xdr:colOff>
      <xdr:row>89</xdr:row>
      <xdr:rowOff>38100</xdr:rowOff>
    </xdr:from>
    <xdr:to>
      <xdr:col>10</xdr:col>
      <xdr:colOff>104775</xdr:colOff>
      <xdr:row>102</xdr:row>
      <xdr:rowOff>123825</xdr:rowOff>
    </xdr:to>
    <xdr:pic>
      <xdr:nvPicPr>
        <xdr:cNvPr id="1866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7564100"/>
          <a:ext cx="5562600" cy="27432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552450</xdr:colOff>
      <xdr:row>61</xdr:row>
      <xdr:rowOff>90477</xdr:rowOff>
    </xdr:from>
    <xdr:to>
      <xdr:col>8</xdr:col>
      <xdr:colOff>171449</xdr:colOff>
      <xdr:row>72</xdr:row>
      <xdr:rowOff>133350</xdr:rowOff>
    </xdr:to>
    <xdr:pic>
      <xdr:nvPicPr>
        <xdr:cNvPr id="1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273"/>
        <a:stretch>
          <a:fillRect/>
        </a:stretch>
      </xdr:blipFill>
      <xdr:spPr bwMode="auto">
        <a:xfrm>
          <a:off x="1533525" y="12168177"/>
          <a:ext cx="3905249" cy="2252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0</xdr:colOff>
      <xdr:row>41</xdr:row>
      <xdr:rowOff>0</xdr:rowOff>
    </xdr:from>
    <xdr:ext cx="1654969" cy="589359"/>
    <mc:AlternateContent xmlns:mc="http://schemas.openxmlformats.org/markup-compatibility/2006" xmlns:a14="http://schemas.microsoft.com/office/drawing/2010/main">
      <mc:Choice Requires="a14">
        <xdr:sp macro="" textlink="">
          <xdr:nvSpPr>
            <xdr:cNvPr id="12" name="テキスト ボックス 11"/>
            <xdr:cNvSpPr txBox="1"/>
          </xdr:nvSpPr>
          <xdr:spPr>
            <a:xfrm>
              <a:off x="8042672" y="7929563"/>
              <a:ext cx="1654969" cy="589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d>
                      <m:dPr>
                        <m:begChr m:val="{"/>
                        <m:endChr m:val=""/>
                        <m:ctrlPr>
                          <a:rPr lang="ja-JP" altLang="ja-JP" sz="800" i="1">
                            <a:solidFill>
                              <a:schemeClr val="tx1"/>
                            </a:solidFill>
                            <a:effectLst/>
                            <a:latin typeface="Cambria Math"/>
                            <a:ea typeface="+mn-ea"/>
                            <a:cs typeface="+mn-cs"/>
                          </a:rPr>
                        </m:ctrlPr>
                      </m:dPr>
                      <m:e>
                        <m:eqArr>
                          <m:eqArrPr>
                            <m:ctrlPr>
                              <a:rPr lang="ja-JP" altLang="ja-JP" sz="800" i="1">
                                <a:solidFill>
                                  <a:schemeClr val="tx1"/>
                                </a:solidFill>
                                <a:effectLst/>
                                <a:latin typeface="Cambria Math"/>
                                <a:ea typeface="+mn-ea"/>
                                <a:cs typeface="+mn-cs"/>
                              </a:rPr>
                            </m:ctrlPr>
                          </m:eqArrPr>
                          <m:e>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c</m:t>
                                </m:r>
                              </m:sub>
                            </m:sSub>
                            <m:r>
                              <a:rPr lang="en-US" altLang="ja-JP" sz="800" i="1">
                                <a:solidFill>
                                  <a:schemeClr val="tx1"/>
                                </a:solidFill>
                                <a:effectLst/>
                                <a:latin typeface="Cambria Math"/>
                                <a:ea typeface="+mn-ea"/>
                                <a:cs typeface="+mn-cs"/>
                              </a:rPr>
                              <m:t>=</m:t>
                            </m:r>
                            <m:d>
                              <m:dPr>
                                <m:ctrlPr>
                                  <a:rPr lang="ja-JP" altLang="ja-JP" sz="800" i="1">
                                    <a:solidFill>
                                      <a:schemeClr val="tx1"/>
                                    </a:solidFill>
                                    <a:effectLst/>
                                    <a:latin typeface="Cambria Math"/>
                                    <a:ea typeface="+mn-ea"/>
                                    <a:cs typeface="+mn-cs"/>
                                  </a:rPr>
                                </m:ctrlPr>
                              </m:dPr>
                              <m:e>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j</m:t>
                                    </m:r>
                                  </m:sub>
                                </m:sSub>
                              </m:e>
                            </m:d>
                            <m:f>
                              <m:fPr>
                                <m:ctrlPr>
                                  <a:rPr lang="ja-JP" altLang="ja-JP" sz="800" i="1">
                                    <a:solidFill>
                                      <a:schemeClr val="tx1"/>
                                    </a:solidFill>
                                    <a:effectLst/>
                                    <a:latin typeface="Cambria Math"/>
                                    <a:ea typeface="+mn-ea"/>
                                    <a:cs typeface="+mn-cs"/>
                                  </a:rPr>
                                </m:ctrlPr>
                              </m:fPr>
                              <m:num>
                                <m:r>
                                  <a:rPr lang="en-US" altLang="ja-JP" sz="800">
                                    <a:solidFill>
                                      <a:schemeClr val="tx1"/>
                                    </a:solidFill>
                                    <a:effectLst/>
                                    <a:latin typeface="Cambria Math"/>
                                    <a:ea typeface="+mn-ea"/>
                                    <a:cs typeface="+mn-cs"/>
                                  </a:rPr>
                                  <m:t>82</m:t>
                                </m:r>
                                <m:r>
                                  <a:rPr lang="en-US" altLang="ja-JP" sz="800" i="1">
                                    <a:solidFill>
                                      <a:schemeClr val="tx1"/>
                                    </a:solidFill>
                                    <a:effectLst/>
                                    <a:latin typeface="Cambria Math"/>
                                    <a:ea typeface="+mn-ea"/>
                                    <a:cs typeface="+mn-cs"/>
                                  </a:rPr>
                                  <m:t>−60</m:t>
                                </m:r>
                              </m:num>
                              <m:den>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𝜃</m:t>
                                    </m:r>
                                  </m:e>
                                  <m:sub>
                                    <m:r>
                                      <m:rPr>
                                        <m:sty m:val="p"/>
                                      </m:rPr>
                                      <a:rPr lang="en-US" altLang="ja-JP" sz="800">
                                        <a:solidFill>
                                          <a:schemeClr val="tx1"/>
                                        </a:solidFill>
                                        <a:effectLst/>
                                        <a:latin typeface="Cambria Math"/>
                                        <a:ea typeface="+mn-ea"/>
                                        <a:cs typeface="+mn-cs"/>
                                      </a:rPr>
                                      <m:t>t</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𝜃</m:t>
                                    </m:r>
                                  </m:e>
                                  <m:sub>
                                    <m:r>
                                      <m:rPr>
                                        <m:sty m:val="p"/>
                                      </m:rPr>
                                      <a:rPr lang="en-US" altLang="ja-JP" sz="800">
                                        <a:solidFill>
                                          <a:schemeClr val="tx1"/>
                                        </a:solidFill>
                                        <a:effectLst/>
                                        <a:latin typeface="Cambria Math"/>
                                        <a:ea typeface="+mn-ea"/>
                                        <a:cs typeface="+mn-cs"/>
                                      </a:rPr>
                                      <m:t>h</m:t>
                                    </m:r>
                                    <m:r>
                                      <m:rPr>
                                        <m:sty m:val="p"/>
                                      </m:rPr>
                                      <a:rPr lang="en-US" altLang="ja-JP" sz="800" b="0" i="0">
                                        <a:solidFill>
                                          <a:schemeClr val="tx1"/>
                                        </a:solidFill>
                                        <a:effectLst/>
                                        <a:latin typeface="Cambria Math"/>
                                        <a:ea typeface="+mn-ea"/>
                                        <a:cs typeface="+mn-cs"/>
                                      </a:rPr>
                                      <m:t>H</m:t>
                                    </m:r>
                                  </m:sub>
                                </m:sSub>
                              </m:den>
                            </m:f>
                          </m:e>
                          <m:e>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c</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r</m:t>
                                </m:r>
                              </m:sub>
                            </m:sSub>
                          </m:e>
                          <m:e>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c</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j</m:t>
                                </m:r>
                                <m:r>
                                  <a:rPr lang="en-US" altLang="ja-JP" sz="800">
                                    <a:solidFill>
                                      <a:schemeClr val="tx1"/>
                                    </a:solidFill>
                                    <a:effectLst/>
                                    <a:latin typeface="Cambria Math"/>
                                    <a:ea typeface="+mn-ea"/>
                                    <a:cs typeface="+mn-cs"/>
                                  </a:rPr>
                                  <m:t>0</m:t>
                                </m:r>
                              </m:sub>
                            </m:sSub>
                          </m:e>
                        </m:eqArr>
                      </m:e>
                    </m:d>
                  </m:oMath>
                </m:oMathPara>
              </a14:m>
              <a:endParaRPr kumimoji="1" lang="ja-JP" altLang="en-US" sz="800"/>
            </a:p>
          </xdr:txBody>
        </xdr:sp>
      </mc:Choice>
      <mc:Fallback xmlns="">
        <xdr:sp macro="" textlink="">
          <xdr:nvSpPr>
            <xdr:cNvPr id="12" name="テキスト ボックス 11"/>
            <xdr:cNvSpPr txBox="1"/>
          </xdr:nvSpPr>
          <xdr:spPr>
            <a:xfrm>
              <a:off x="8042672" y="7929563"/>
              <a:ext cx="1654969" cy="589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c=</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j )</a:t>
              </a:r>
              <a:r>
                <a:rPr lang="ja-JP" altLang="ja-JP" sz="800" i="0">
                  <a:solidFill>
                    <a:schemeClr val="tx1"/>
                  </a:solidFill>
                  <a:effectLst/>
                  <a:latin typeface="Cambria Math"/>
                  <a:ea typeface="+mn-ea"/>
                  <a:cs typeface="+mn-cs"/>
                </a:rPr>
                <a:t> </a:t>
              </a:r>
              <a:r>
                <a:rPr lang="en-US" altLang="ja-JP" sz="800" i="0">
                  <a:solidFill>
                    <a:schemeClr val="tx1"/>
                  </a:solidFill>
                  <a:effectLst/>
                  <a:latin typeface="Cambria Math"/>
                  <a:ea typeface="+mn-ea"/>
                  <a:cs typeface="+mn-cs"/>
                </a:rPr>
                <a:t> </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82−60</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𝜃</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t−𝜃</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h</a:t>
              </a:r>
              <a:r>
                <a:rPr lang="en-US" altLang="ja-JP" sz="800" b="0" i="0">
                  <a:solidFill>
                    <a:schemeClr val="tx1"/>
                  </a:solidFill>
                  <a:effectLst/>
                  <a:latin typeface="Cambria Math"/>
                  <a:ea typeface="+mn-ea"/>
                  <a:cs typeface="+mn-cs"/>
                </a:rPr>
                <a:t>H </a:t>
              </a:r>
              <a:r>
                <a:rPr lang="ja-JP" altLang="ja-JP" sz="800" b="0" i="0">
                  <a:solidFill>
                    <a:schemeClr val="tx1"/>
                  </a:solidFill>
                  <a:effectLst/>
                  <a:latin typeface="Cambria Math"/>
                  <a:ea typeface="+mn-ea"/>
                  <a:cs typeface="+mn-cs"/>
                </a:rPr>
                <a:t>)</a:t>
              </a:r>
              <a:r>
                <a:rPr lang="en-US" altLang="ja-JP" sz="800" b="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c=𝑇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r@𝑇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c=𝑇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j0 )┤</a:t>
              </a:r>
              <a:endParaRPr kumimoji="1" lang="ja-JP" altLang="en-US" sz="800"/>
            </a:p>
          </xdr:txBody>
        </xdr:sp>
      </mc:Fallback>
    </mc:AlternateContent>
    <xdr:clientData/>
  </xdr:oneCellAnchor>
  <xdr:oneCellAnchor>
    <xdr:from>
      <xdr:col>16</xdr:col>
      <xdr:colOff>0</xdr:colOff>
      <xdr:row>41</xdr:row>
      <xdr:rowOff>1</xdr:rowOff>
    </xdr:from>
    <xdr:ext cx="1357313" cy="716671"/>
    <mc:AlternateContent xmlns:mc="http://schemas.openxmlformats.org/markup-compatibility/2006" xmlns:a14="http://schemas.microsoft.com/office/drawing/2010/main">
      <mc:Choice Requires="a14">
        <xdr:sp macro="" textlink="">
          <xdr:nvSpPr>
            <xdr:cNvPr id="13" name="テキスト ボックス 12"/>
            <xdr:cNvSpPr txBox="1"/>
          </xdr:nvSpPr>
          <xdr:spPr>
            <a:xfrm>
              <a:off x="10096500" y="7929564"/>
              <a:ext cx="1357313" cy="7166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begChr m:val="{"/>
                        <m:endChr m:val=""/>
                        <m:ctrlPr>
                          <a:rPr lang="ja-JP" altLang="ja-JP" sz="900" i="1">
                            <a:solidFill>
                              <a:schemeClr val="tx1"/>
                            </a:solidFill>
                            <a:effectLst/>
                            <a:latin typeface="Cambria Math"/>
                            <a:ea typeface="+mn-ea"/>
                            <a:cs typeface="+mn-cs"/>
                          </a:rPr>
                        </m:ctrlPr>
                      </m:dPr>
                      <m:e>
                        <m:eqArr>
                          <m:eqArrPr>
                            <m:ctrlPr>
                              <a:rPr lang="ja-JP" altLang="ja-JP" sz="900" i="1">
                                <a:solidFill>
                                  <a:schemeClr val="tx1"/>
                                </a:solidFill>
                                <a:effectLst/>
                                <a:latin typeface="Cambria Math"/>
                                <a:ea typeface="+mn-ea"/>
                                <a:cs typeface="+mn-cs"/>
                              </a:rPr>
                            </m:ctrlPr>
                          </m:eqArr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c</m:t>
                                </m:r>
                              </m:sub>
                            </m:sSub>
                            <m:r>
                              <a:rPr lang="en-US" altLang="ja-JP" sz="900" i="1">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p</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j</m:t>
                                    </m:r>
                                  </m:sub>
                                </m:sSub>
                              </m:e>
                            </m:d>
                            <m:f>
                              <m:fPr>
                                <m:ctrlPr>
                                  <a:rPr lang="ja-JP" altLang="ja-JP" sz="900" i="1">
                                    <a:solidFill>
                                      <a:schemeClr val="tx1"/>
                                    </a:solidFill>
                                    <a:effectLst/>
                                    <a:latin typeface="Cambria Math"/>
                                    <a:ea typeface="+mn-ea"/>
                                    <a:cs typeface="+mn-cs"/>
                                  </a:rPr>
                                </m:ctrlPr>
                              </m:fPr>
                              <m:num>
                                <m:r>
                                  <a:rPr lang="en-US" altLang="ja-JP" sz="900">
                                    <a:solidFill>
                                      <a:schemeClr val="tx1"/>
                                    </a:solidFill>
                                    <a:effectLst/>
                                    <a:latin typeface="Cambria Math"/>
                                    <a:ea typeface="+mn-ea"/>
                                    <a:cs typeface="+mn-cs"/>
                                  </a:rPr>
                                  <m:t>82</m:t>
                                </m:r>
                                <m:r>
                                  <a:rPr lang="en-US" altLang="ja-JP" sz="900" i="1">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15</m:t>
                                </m:r>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a:solidFill>
                                          <a:schemeClr val="tx1"/>
                                        </a:solidFill>
                                        <a:effectLst/>
                                        <a:latin typeface="Cambria Math"/>
                                        <a:ea typeface="+mn-ea"/>
                                        <a:cs typeface="+mn-cs"/>
                                      </a:rPr>
                                      <m:t>t</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C</m:t>
                                    </m:r>
                                  </m:sub>
                                </m:sSub>
                              </m:den>
                            </m:f>
                          </m:e>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c</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p</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r</m:t>
                                </m:r>
                              </m:sub>
                            </m:sSub>
                          </m:e>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c</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p</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j</m:t>
                                </m:r>
                                <m:r>
                                  <a:rPr lang="en-US" altLang="ja-JP" sz="900">
                                    <a:solidFill>
                                      <a:schemeClr val="tx1"/>
                                    </a:solidFill>
                                    <a:effectLst/>
                                    <a:latin typeface="Cambria Math"/>
                                    <a:ea typeface="+mn-ea"/>
                                    <a:cs typeface="+mn-cs"/>
                                  </a:rPr>
                                  <m:t>0</m:t>
                                </m:r>
                              </m:sub>
                            </m:sSub>
                          </m:e>
                        </m:eqArr>
                      </m:e>
                    </m:d>
                  </m:oMath>
                </m:oMathPara>
              </a14:m>
              <a:endParaRPr kumimoji="1" lang="ja-JP" altLang="en-US" sz="900"/>
            </a:p>
          </xdr:txBody>
        </xdr:sp>
      </mc:Choice>
      <mc:Fallback xmlns="">
        <xdr:sp macro="" textlink="">
          <xdr:nvSpPr>
            <xdr:cNvPr id="13" name="テキスト ボックス 12"/>
            <xdr:cNvSpPr txBox="1"/>
          </xdr:nvSpPr>
          <xdr:spPr>
            <a:xfrm>
              <a:off x="10096500" y="7929564"/>
              <a:ext cx="1357313" cy="7166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j )</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 </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82−15</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C </a:t>
              </a:r>
              <a:r>
                <a:rPr lang="ja-JP" altLang="ja-JP" sz="900" b="0" i="0">
                  <a:solidFill>
                    <a:schemeClr val="tx1"/>
                  </a:solidFill>
                  <a:effectLst/>
                  <a:latin typeface="Cambria Math"/>
                  <a:ea typeface="+mn-ea"/>
                  <a:cs typeface="+mn-cs"/>
                </a:rPr>
                <a:t>)</a:t>
              </a:r>
              <a:r>
                <a:rPr lang="en-US" altLang="ja-JP" sz="900" b="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r@𝑇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p+𝑇</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j0 )┤</a:t>
              </a:r>
              <a:endParaRPr kumimoji="1" lang="ja-JP" altLang="en-US" sz="9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1</xdr:col>
          <xdr:colOff>126205</xdr:colOff>
          <xdr:row>41</xdr:row>
          <xdr:rowOff>1</xdr:rowOff>
        </xdr:from>
        <xdr:to>
          <xdr:col>5</xdr:col>
          <xdr:colOff>35719</xdr:colOff>
          <xdr:row>44</xdr:row>
          <xdr:rowOff>48898</xdr:rowOff>
        </xdr:to>
        <xdr:pic>
          <xdr:nvPicPr>
            <xdr:cNvPr id="15" name="図 63"/>
            <xdr:cNvPicPr>
              <a:picLocks noChangeAspect="1" noChangeArrowheads="1"/>
              <a:extLst>
                <a:ext uri="{84589F7E-364E-4C9E-8A38-B11213B215E9}">
                  <a14:cameraTool cellRange="処理式" spid="_x0000_s4198"/>
                </a:ext>
              </a:extLst>
            </xdr:cNvPicPr>
          </xdr:nvPicPr>
          <xdr:blipFill>
            <a:blip xmlns:r="http://schemas.openxmlformats.org/officeDocument/2006/relationships" r:embed="rId3"/>
            <a:srcRect/>
            <a:stretch>
              <a:fillRect/>
            </a:stretch>
          </xdr:blipFill>
          <xdr:spPr bwMode="auto">
            <a:xfrm>
              <a:off x="917971" y="7929564"/>
              <a:ext cx="2219326" cy="709694"/>
            </a:xfrm>
            <a:prstGeom prst="rect">
              <a:avLst/>
            </a:prstGeom>
            <a:noFill/>
            <a:ln w="0">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6</xdr:col>
      <xdr:colOff>66675</xdr:colOff>
      <xdr:row>42</xdr:row>
      <xdr:rowOff>209550</xdr:rowOff>
    </xdr:from>
    <xdr:ext cx="549088" cy="227113"/>
    <mc:AlternateContent xmlns:mc="http://schemas.openxmlformats.org/markup-compatibility/2006" xmlns:a14="http://schemas.microsoft.com/office/drawing/2010/main">
      <mc:Choice Requires="a14">
        <xdr:sp macro="" textlink="">
          <xdr:nvSpPr>
            <xdr:cNvPr id="18" name="テキスト ボックス 17"/>
            <xdr:cNvSpPr txBox="1"/>
          </xdr:nvSpPr>
          <xdr:spPr>
            <a:xfrm>
              <a:off x="3905250" y="8248650"/>
              <a:ext cx="549088" cy="227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right"/>
                  </m:oMathParaPr>
                  <m:oMath xmlns:m="http://schemas.openxmlformats.org/officeDocument/2006/math">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j</m:t>
                        </m:r>
                        <m:r>
                          <a:rPr lang="en-US" altLang="ja-JP" sz="800">
                            <a:solidFill>
                              <a:schemeClr val="tx1"/>
                            </a:solidFill>
                            <a:effectLst/>
                            <a:latin typeface="Cambria Math"/>
                            <a:ea typeface="+mn-ea"/>
                            <a:cs typeface="+mn-cs"/>
                          </a:rPr>
                          <m:t>0</m:t>
                        </m:r>
                      </m:sub>
                    </m:sSub>
                  </m:oMath>
                </m:oMathPara>
              </a14:m>
              <a:endParaRPr lang="ja-JP" altLang="en-US" sz="800" smtClean="0">
                <a:solidFill>
                  <a:schemeClr val="tx1"/>
                </a:solidFill>
                <a:latin typeface="+mn-lt"/>
                <a:ea typeface="+mn-ea"/>
                <a:cs typeface="+mn-cs"/>
              </a:endParaRPr>
            </a:p>
          </xdr:txBody>
        </xdr:sp>
      </mc:Choice>
      <mc:Fallback xmlns="">
        <xdr:sp macro="" textlink="">
          <xdr:nvSpPr>
            <xdr:cNvPr id="18" name="テキスト ボックス 17"/>
            <xdr:cNvSpPr txBox="1"/>
          </xdr:nvSpPr>
          <xdr:spPr>
            <a:xfrm>
              <a:off x="3905250" y="8248650"/>
              <a:ext cx="549088" cy="227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j0</a:t>
              </a:r>
              <a:endParaRPr lang="ja-JP" altLang="en-US" sz="800" smtClean="0">
                <a:solidFill>
                  <a:schemeClr val="tx1"/>
                </a:solidFill>
                <a:latin typeface="+mn-lt"/>
                <a:ea typeface="+mn-ea"/>
                <a:cs typeface="+mn-cs"/>
              </a:endParaRPr>
            </a:p>
          </xdr:txBody>
        </xdr:sp>
      </mc:Fallback>
    </mc:AlternateContent>
    <xdr:clientData/>
  </xdr:oneCellAnchor>
  <xdr:oneCellAnchor>
    <xdr:from>
      <xdr:col>5</xdr:col>
      <xdr:colOff>666750</xdr:colOff>
      <xdr:row>42</xdr:row>
      <xdr:rowOff>0</xdr:rowOff>
    </xdr:from>
    <xdr:ext cx="672353" cy="226729"/>
    <mc:AlternateContent xmlns:mc="http://schemas.openxmlformats.org/markup-compatibility/2006" xmlns:a14="http://schemas.microsoft.com/office/drawing/2010/main">
      <mc:Choice Requires="a14">
        <xdr:sp macro="" textlink="">
          <xdr:nvSpPr>
            <xdr:cNvPr id="20" name="テキスト ボックス 19"/>
            <xdr:cNvSpPr txBox="1"/>
          </xdr:nvSpPr>
          <xdr:spPr>
            <a:xfrm>
              <a:off x="3762375" y="8039100"/>
              <a:ext cx="672353" cy="226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r</m:t>
                        </m:r>
                      </m:sub>
                    </m:sSub>
                  </m:oMath>
                </m:oMathPara>
              </a14:m>
              <a:endParaRPr kumimoji="1" lang="ja-JP" altLang="en-US" sz="800"/>
            </a:p>
          </xdr:txBody>
        </xdr:sp>
      </mc:Choice>
      <mc:Fallback xmlns="">
        <xdr:sp macro="" textlink="">
          <xdr:nvSpPr>
            <xdr:cNvPr id="20" name="テキスト ボックス 19"/>
            <xdr:cNvSpPr txBox="1"/>
          </xdr:nvSpPr>
          <xdr:spPr>
            <a:xfrm>
              <a:off x="3762375" y="8039100"/>
              <a:ext cx="672353" cy="226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r</a:t>
              </a:r>
              <a:endParaRPr kumimoji="1" lang="ja-JP" altLang="en-US" sz="800"/>
            </a:p>
          </xdr:txBody>
        </xdr:sp>
      </mc:Fallback>
    </mc:AlternateContent>
    <xdr:clientData/>
  </xdr:oneCellAnchor>
  <xdr:oneCellAnchor>
    <xdr:from>
      <xdr:col>2</xdr:col>
      <xdr:colOff>28573</xdr:colOff>
      <xdr:row>48</xdr:row>
      <xdr:rowOff>33337</xdr:rowOff>
    </xdr:from>
    <xdr:ext cx="1276352" cy="438838"/>
    <mc:AlternateContent xmlns:mc="http://schemas.openxmlformats.org/markup-compatibility/2006" xmlns:a14="http://schemas.microsoft.com/office/drawing/2010/main">
      <mc:Choice Requires="a14">
        <xdr:sp macro="" textlink="">
          <xdr:nvSpPr>
            <xdr:cNvPr id="2" name="テキスト ボックス 1"/>
            <xdr:cNvSpPr txBox="1"/>
          </xdr:nvSpPr>
          <xdr:spPr>
            <a:xfrm>
              <a:off x="1009648" y="9005887"/>
              <a:ext cx="1276352"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ysClr val="windowText" lastClr="000000"/>
                            </a:solidFill>
                            <a:effectLst/>
                            <a:latin typeface="Cambria Math"/>
                            <a:ea typeface="+mn-ea"/>
                            <a:cs typeface="+mn-cs"/>
                          </a:rPr>
                        </m:ctrlPr>
                      </m:sSubPr>
                      <m:e>
                        <m:r>
                          <a:rPr lang="ja-JP" altLang="ja-JP" sz="1100" i="1">
                            <a:solidFill>
                              <a:sysClr val="windowText" lastClr="000000"/>
                            </a:solidFill>
                            <a:effectLst/>
                            <a:latin typeface="Cambria Math"/>
                            <a:ea typeface="+mn-ea"/>
                            <a:cs typeface="+mn-cs"/>
                          </a:rPr>
                          <m:t>　</m:t>
                        </m:r>
                        <m:r>
                          <a:rPr lang="en-US" altLang="ja-JP" sz="1100" i="1">
                            <a:solidFill>
                              <a:sysClr val="windowText" lastClr="000000"/>
                            </a:solidFill>
                            <a:effectLst/>
                            <a:latin typeface="Cambria Math"/>
                            <a:ea typeface="+mn-ea"/>
                            <a:cs typeface="+mn-cs"/>
                          </a:rPr>
                          <m:t>𝑉</m:t>
                        </m:r>
                      </m:e>
                      <m:sub>
                        <m:r>
                          <m:rPr>
                            <m:sty m:val="p"/>
                          </m:rPr>
                          <a:rPr lang="en-US" altLang="ja-JP" sz="1100">
                            <a:solidFill>
                              <a:sysClr val="windowText" lastClr="000000"/>
                            </a:solidFill>
                            <a:effectLst/>
                            <a:latin typeface="Cambria Math"/>
                            <a:ea typeface="+mn-ea"/>
                            <a:cs typeface="+mn-cs"/>
                          </a:rPr>
                          <m:t>c</m:t>
                        </m:r>
                      </m:sub>
                    </m:sSub>
                    <m:r>
                      <a:rPr lang="en-US" altLang="ja-JP" sz="1100">
                        <a:solidFill>
                          <a:sysClr val="windowText" lastClr="000000"/>
                        </a:solidFill>
                        <a:effectLst/>
                        <a:latin typeface="Cambria Math"/>
                        <a:ea typeface="+mn-ea"/>
                        <a:cs typeface="+mn-cs"/>
                      </a:rPr>
                      <m:t> = </m:t>
                    </m:r>
                    <m:sSub>
                      <m:sSubPr>
                        <m:ctrlPr>
                          <a:rPr lang="ja-JP" altLang="ja-JP" sz="1100" i="1">
                            <a:solidFill>
                              <a:sysClr val="windowText" lastClr="000000"/>
                            </a:solidFill>
                            <a:effectLst/>
                            <a:latin typeface="Cambria Math"/>
                            <a:ea typeface="+mn-ea"/>
                            <a:cs typeface="+mn-cs"/>
                          </a:rPr>
                        </m:ctrlPr>
                      </m:sSubPr>
                      <m:e>
                        <m:r>
                          <a:rPr lang="en-US" altLang="ja-JP" sz="1100" i="1">
                            <a:solidFill>
                              <a:sysClr val="windowText" lastClr="000000"/>
                            </a:solidFill>
                            <a:effectLst/>
                            <a:latin typeface="Cambria Math"/>
                            <a:ea typeface="+mn-ea"/>
                            <a:cs typeface="+mn-cs"/>
                          </a:rPr>
                          <m:t>𝑉</m:t>
                        </m:r>
                      </m:e>
                      <m:sub>
                        <m:r>
                          <m:rPr>
                            <m:sty m:val="p"/>
                          </m:rPr>
                          <a:rPr lang="en-US" altLang="ja-JP" sz="1100">
                            <a:solidFill>
                              <a:sysClr val="windowText" lastClr="000000"/>
                            </a:solidFill>
                            <a:effectLst/>
                            <a:latin typeface="Cambria Math"/>
                            <a:ea typeface="+mn-ea"/>
                            <a:cs typeface="+mn-cs"/>
                          </a:rPr>
                          <m:t>m</m:t>
                        </m:r>
                      </m:sub>
                    </m:sSub>
                    <m:f>
                      <m:fPr>
                        <m:ctrlPr>
                          <a:rPr lang="ja-JP" altLang="ja-JP" sz="1100" i="1">
                            <a:solidFill>
                              <a:sysClr val="windowText" lastClr="000000"/>
                            </a:solidFill>
                            <a:effectLst/>
                            <a:latin typeface="Cambria Math"/>
                            <a:ea typeface="+mn-ea"/>
                            <a:cs typeface="+mn-cs"/>
                          </a:rPr>
                        </m:ctrlPr>
                      </m:fPr>
                      <m:num>
                        <m:r>
                          <a:rPr lang="en-US" altLang="ja-JP" sz="1100">
                            <a:solidFill>
                              <a:sysClr val="windowText" lastClr="000000"/>
                            </a:solidFill>
                            <a:effectLst/>
                            <a:latin typeface="Cambria Math"/>
                            <a:ea typeface="+mn-ea"/>
                            <a:cs typeface="+mn-cs"/>
                          </a:rPr>
                          <m:t>3600</m:t>
                        </m:r>
                      </m:num>
                      <m:den>
                        <m:sSub>
                          <m:sSubPr>
                            <m:ctrlPr>
                              <a:rPr lang="ja-JP" altLang="ja-JP" sz="1100" i="1">
                                <a:solidFill>
                                  <a:sysClr val="windowText" lastClr="000000"/>
                                </a:solidFill>
                                <a:effectLst/>
                                <a:latin typeface="Cambria Math"/>
                                <a:ea typeface="+mn-ea"/>
                                <a:cs typeface="+mn-cs"/>
                              </a:rPr>
                            </m:ctrlPr>
                          </m:sSubPr>
                          <m:e>
                            <m:r>
                              <a:rPr lang="en-US" altLang="ja-JP" sz="1100" i="1">
                                <a:solidFill>
                                  <a:sysClr val="windowText" lastClr="000000"/>
                                </a:solidFill>
                                <a:effectLst/>
                                <a:latin typeface="Cambria Math"/>
                                <a:ea typeface="+mn-ea"/>
                                <a:cs typeface="+mn-cs"/>
                              </a:rPr>
                              <m:t>𝑇</m:t>
                            </m:r>
                          </m:e>
                          <m:sub>
                            <m:r>
                              <m:rPr>
                                <m:sty m:val="p"/>
                              </m:rPr>
                              <a:rPr lang="en-US" altLang="ja-JP" sz="1100">
                                <a:solidFill>
                                  <a:sysClr val="windowText" lastClr="000000"/>
                                </a:solidFill>
                                <a:effectLst/>
                                <a:latin typeface="Cambria Math"/>
                                <a:ea typeface="+mn-ea"/>
                                <a:cs typeface="+mn-cs"/>
                              </a:rPr>
                              <m:t>c</m:t>
                            </m:r>
                          </m:sub>
                        </m:sSub>
                      </m:den>
                    </m:f>
                  </m:oMath>
                </m:oMathPara>
              </a14:m>
              <a:endParaRPr kumimoji="1" lang="ja-JP" altLang="en-US" sz="1100">
                <a:solidFill>
                  <a:sysClr val="windowText" lastClr="000000"/>
                </a:solidFill>
              </a:endParaRPr>
            </a:p>
          </xdr:txBody>
        </xdr:sp>
      </mc:Choice>
      <mc:Fallback xmlns="">
        <xdr:sp macro="" textlink="">
          <xdr:nvSpPr>
            <xdr:cNvPr id="2" name="テキスト ボックス 1"/>
            <xdr:cNvSpPr txBox="1"/>
          </xdr:nvSpPr>
          <xdr:spPr>
            <a:xfrm>
              <a:off x="1009648" y="9005887"/>
              <a:ext cx="1276352"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i="0">
                  <a:solidFill>
                    <a:sysClr val="windowText" lastClr="000000"/>
                  </a:solidFill>
                  <a:effectLst/>
                  <a:latin typeface="+mn-lt"/>
                  <a:ea typeface="+mn-ea"/>
                  <a:cs typeface="+mn-cs"/>
                </a:rPr>
                <a:t>〖　</a:t>
              </a:r>
              <a:r>
                <a:rPr lang="en-US" altLang="ja-JP" sz="1100" i="0">
                  <a:solidFill>
                    <a:sysClr val="windowText" lastClr="000000"/>
                  </a:solidFill>
                  <a:effectLst/>
                  <a:latin typeface="+mn-lt"/>
                  <a:ea typeface="+mn-ea"/>
                  <a:cs typeface="+mn-cs"/>
                </a:rPr>
                <a:t>𝑉</a:t>
              </a:r>
              <a:r>
                <a:rPr lang="ja-JP" altLang="ja-JP" sz="1100" i="0">
                  <a:solidFill>
                    <a:sysClr val="windowText" lastClr="000000"/>
                  </a:solidFill>
                  <a:effectLst/>
                  <a:latin typeface="+mn-lt"/>
                  <a:ea typeface="+mn-ea"/>
                  <a:cs typeface="+mn-cs"/>
                </a:rPr>
                <a:t>〗_</a:t>
              </a:r>
              <a:r>
                <a:rPr lang="en-US" altLang="ja-JP" sz="1100" i="0">
                  <a:solidFill>
                    <a:sysClr val="windowText" lastClr="000000"/>
                  </a:solidFill>
                  <a:effectLst/>
                  <a:latin typeface="+mn-lt"/>
                  <a:ea typeface="+mn-ea"/>
                  <a:cs typeface="+mn-cs"/>
                </a:rPr>
                <a:t>c  = 𝑉</a:t>
              </a:r>
              <a:r>
                <a:rPr lang="ja-JP" altLang="ja-JP" sz="1100" i="0">
                  <a:solidFill>
                    <a:sysClr val="windowText" lastClr="000000"/>
                  </a:solidFill>
                  <a:effectLst/>
                  <a:latin typeface="+mn-lt"/>
                  <a:ea typeface="+mn-ea"/>
                  <a:cs typeface="+mn-cs"/>
                </a:rPr>
                <a:t>_</a:t>
              </a:r>
              <a:r>
                <a:rPr lang="en-US" altLang="ja-JP" sz="1100" i="0">
                  <a:solidFill>
                    <a:sysClr val="windowText" lastClr="000000"/>
                  </a:solidFill>
                  <a:effectLst/>
                  <a:latin typeface="+mn-lt"/>
                  <a:ea typeface="+mn-ea"/>
                  <a:cs typeface="+mn-cs"/>
                </a:rPr>
                <a:t>m</a:t>
              </a:r>
              <a:r>
                <a:rPr lang="ja-JP" altLang="ja-JP" sz="1100" i="0">
                  <a:solidFill>
                    <a:sysClr val="windowText" lastClr="000000"/>
                  </a:solidFill>
                  <a:effectLst/>
                  <a:latin typeface="+mn-lt"/>
                  <a:ea typeface="+mn-ea"/>
                  <a:cs typeface="+mn-cs"/>
                </a:rPr>
                <a:t> </a:t>
              </a:r>
              <a:r>
                <a:rPr lang="en-US" altLang="ja-JP" sz="1100" i="0">
                  <a:solidFill>
                    <a:sysClr val="windowText" lastClr="000000"/>
                  </a:solidFill>
                  <a:effectLst/>
                  <a:latin typeface="+mn-lt"/>
                  <a:ea typeface="+mn-ea"/>
                  <a:cs typeface="+mn-cs"/>
                </a:rPr>
                <a:t> 3600</a:t>
              </a:r>
              <a:r>
                <a:rPr lang="ja-JP" altLang="ja-JP" sz="1100" i="0">
                  <a:solidFill>
                    <a:sysClr val="windowText" lastClr="000000"/>
                  </a:solidFill>
                  <a:effectLst/>
                  <a:latin typeface="+mn-lt"/>
                  <a:ea typeface="+mn-ea"/>
                  <a:cs typeface="+mn-cs"/>
                </a:rPr>
                <a:t>/</a:t>
              </a:r>
              <a:r>
                <a:rPr lang="en-US" altLang="ja-JP" sz="1100" i="0">
                  <a:solidFill>
                    <a:sysClr val="windowText" lastClr="000000"/>
                  </a:solidFill>
                  <a:effectLst/>
                  <a:latin typeface="+mn-lt"/>
                  <a:ea typeface="+mn-ea"/>
                  <a:cs typeface="+mn-cs"/>
                </a:rPr>
                <a:t>𝑇</a:t>
              </a:r>
              <a:r>
                <a:rPr lang="ja-JP" altLang="ja-JP" sz="1100" i="0">
                  <a:solidFill>
                    <a:sysClr val="windowText" lastClr="000000"/>
                  </a:solidFill>
                  <a:effectLst/>
                  <a:latin typeface="+mn-lt"/>
                  <a:ea typeface="+mn-ea"/>
                  <a:cs typeface="+mn-cs"/>
                </a:rPr>
                <a:t>_</a:t>
              </a:r>
              <a:r>
                <a:rPr lang="en-US" altLang="ja-JP" sz="1100" i="0">
                  <a:solidFill>
                    <a:sysClr val="windowText" lastClr="000000"/>
                  </a:solidFill>
                  <a:effectLst/>
                  <a:latin typeface="+mn-lt"/>
                  <a:ea typeface="+mn-ea"/>
                  <a:cs typeface="+mn-cs"/>
                </a:rPr>
                <a:t>c </a:t>
              </a:r>
              <a:endParaRPr kumimoji="1" lang="ja-JP" altLang="en-US" sz="1100">
                <a:solidFill>
                  <a:sysClr val="windowText" lastClr="000000"/>
                </a:solidFill>
              </a:endParaRPr>
            </a:p>
          </xdr:txBody>
        </xdr:sp>
      </mc:Fallback>
    </mc:AlternateContent>
    <xdr:clientData/>
  </xdr:oneCellAnchor>
  <mc:AlternateContent xmlns:mc="http://schemas.openxmlformats.org/markup-compatibility/2006">
    <mc:Choice xmlns:a14="http://schemas.microsoft.com/office/drawing/2010/main" Requires="a14">
      <xdr:twoCellAnchor editAs="oneCell">
        <xdr:from>
          <xdr:col>5</xdr:col>
          <xdr:colOff>306490</xdr:colOff>
          <xdr:row>40</xdr:row>
          <xdr:rowOff>267892</xdr:rowOff>
        </xdr:from>
        <xdr:to>
          <xdr:col>7</xdr:col>
          <xdr:colOff>220265</xdr:colOff>
          <xdr:row>42</xdr:row>
          <xdr:rowOff>89297</xdr:rowOff>
        </xdr:to>
        <xdr:pic>
          <xdr:nvPicPr>
            <xdr:cNvPr id="32" name="図 63"/>
            <xdr:cNvPicPr>
              <a:picLocks noChangeAspect="1" noChangeArrowheads="1"/>
              <a:extLst>
                <a:ext uri="{84589F7E-364E-4C9E-8A38-B11213B215E9}">
                  <a14:cameraTool cellRange="Tc式" spid="_x0000_s4199"/>
                </a:ext>
              </a:extLst>
            </xdr:cNvPicPr>
          </xdr:nvPicPr>
          <xdr:blipFill>
            <a:blip xmlns:r="http://schemas.openxmlformats.org/officeDocument/2006/relationships" r:embed="rId4"/>
            <a:srcRect/>
            <a:stretch>
              <a:fillRect/>
            </a:stretch>
          </xdr:blipFill>
          <xdr:spPr bwMode="auto">
            <a:xfrm>
              <a:off x="3408068" y="7893845"/>
              <a:ext cx="1402056" cy="345280"/>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13</xdr:col>
      <xdr:colOff>0</xdr:colOff>
      <xdr:row>48</xdr:row>
      <xdr:rowOff>0</xdr:rowOff>
    </xdr:from>
    <xdr:ext cx="981075" cy="344390"/>
    <mc:AlternateContent xmlns:mc="http://schemas.openxmlformats.org/markup-compatibility/2006" xmlns:a14="http://schemas.microsoft.com/office/drawing/2010/main">
      <mc:Choice Requires="a14">
        <xdr:sp macro="" textlink="">
          <xdr:nvSpPr>
            <xdr:cNvPr id="36" name="テキスト ボックス 35"/>
            <xdr:cNvSpPr txBox="1"/>
          </xdr:nvSpPr>
          <xdr:spPr>
            <a:xfrm>
              <a:off x="8042672" y="9084469"/>
              <a:ext cx="981075" cy="3443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d>
                      <m:dPr>
                        <m:ctrlPr>
                          <a:rPr lang="ja-JP" altLang="ja-JP" sz="800" i="1">
                            <a:solidFill>
                              <a:schemeClr val="tx1"/>
                            </a:solidFill>
                            <a:effectLst/>
                            <a:latin typeface="Cambria Math"/>
                            <a:ea typeface="+mn-ea"/>
                            <a:cs typeface="+mn-cs"/>
                          </a:rPr>
                        </m:ctrlPr>
                      </m:dPr>
                      <m:e>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j</m:t>
                            </m:r>
                          </m:sub>
                        </m:sSub>
                      </m:e>
                    </m:d>
                    <m:f>
                      <m:fPr>
                        <m:ctrlPr>
                          <a:rPr lang="ja-JP" altLang="ja-JP" sz="800" i="1">
                            <a:solidFill>
                              <a:schemeClr val="tx1"/>
                            </a:solidFill>
                            <a:effectLst/>
                            <a:latin typeface="Cambria Math"/>
                            <a:ea typeface="+mn-ea"/>
                            <a:cs typeface="+mn-cs"/>
                          </a:rPr>
                        </m:ctrlPr>
                      </m:fPr>
                      <m:num>
                        <m:r>
                          <a:rPr lang="en-US" altLang="ja-JP" sz="800">
                            <a:solidFill>
                              <a:schemeClr val="tx1"/>
                            </a:solidFill>
                            <a:effectLst/>
                            <a:latin typeface="Cambria Math"/>
                            <a:ea typeface="+mn-ea"/>
                            <a:cs typeface="+mn-cs"/>
                          </a:rPr>
                          <m:t>82</m:t>
                        </m:r>
                        <m:r>
                          <a:rPr lang="en-US" altLang="ja-JP" sz="800" i="1">
                            <a:solidFill>
                              <a:schemeClr val="tx1"/>
                            </a:solidFill>
                            <a:effectLst/>
                            <a:latin typeface="Cambria Math"/>
                            <a:ea typeface="+mn-ea"/>
                            <a:cs typeface="+mn-cs"/>
                          </a:rPr>
                          <m:t>−60</m:t>
                        </m:r>
                      </m:num>
                      <m:den>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𝜃</m:t>
                            </m:r>
                          </m:e>
                          <m:sub>
                            <m:r>
                              <m:rPr>
                                <m:sty m:val="p"/>
                              </m:rPr>
                              <a:rPr lang="en-US" altLang="ja-JP" sz="800">
                                <a:solidFill>
                                  <a:schemeClr val="tx1"/>
                                </a:solidFill>
                                <a:effectLst/>
                                <a:latin typeface="Cambria Math"/>
                                <a:ea typeface="+mn-ea"/>
                                <a:cs typeface="+mn-cs"/>
                              </a:rPr>
                              <m:t>t</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𝜃</m:t>
                            </m:r>
                          </m:e>
                          <m:sub>
                            <m:r>
                              <m:rPr>
                                <m:sty m:val="p"/>
                              </m:rPr>
                              <a:rPr lang="en-US" altLang="ja-JP" sz="800">
                                <a:solidFill>
                                  <a:schemeClr val="tx1"/>
                                </a:solidFill>
                                <a:effectLst/>
                                <a:latin typeface="Cambria Math"/>
                                <a:ea typeface="+mn-ea"/>
                                <a:cs typeface="+mn-cs"/>
                              </a:rPr>
                              <m:t>h</m:t>
                            </m:r>
                            <m:r>
                              <m:rPr>
                                <m:sty m:val="p"/>
                              </m:rPr>
                              <a:rPr lang="en-US" altLang="ja-JP" sz="800" b="0" i="0">
                                <a:solidFill>
                                  <a:schemeClr val="tx1"/>
                                </a:solidFill>
                                <a:effectLst/>
                                <a:latin typeface="Cambria Math"/>
                                <a:ea typeface="+mn-ea"/>
                                <a:cs typeface="+mn-cs"/>
                              </a:rPr>
                              <m:t>H</m:t>
                            </m:r>
                          </m:sub>
                        </m:sSub>
                      </m:den>
                    </m:f>
                  </m:oMath>
                </m:oMathPara>
              </a14:m>
              <a:endParaRPr kumimoji="1" lang="ja-JP" altLang="en-US" sz="800"/>
            </a:p>
          </xdr:txBody>
        </xdr:sp>
      </mc:Choice>
      <mc:Fallback xmlns="">
        <xdr:sp macro="" textlink="">
          <xdr:nvSpPr>
            <xdr:cNvPr id="36" name="テキスト ボックス 35"/>
            <xdr:cNvSpPr txBox="1"/>
          </xdr:nvSpPr>
          <xdr:spPr>
            <a:xfrm>
              <a:off x="8042672" y="9084469"/>
              <a:ext cx="981075" cy="3443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j )</a:t>
              </a:r>
              <a:r>
                <a:rPr lang="ja-JP" altLang="ja-JP" sz="800" i="0">
                  <a:solidFill>
                    <a:schemeClr val="tx1"/>
                  </a:solidFill>
                  <a:effectLst/>
                  <a:latin typeface="Cambria Math"/>
                  <a:ea typeface="+mn-ea"/>
                  <a:cs typeface="+mn-cs"/>
                </a:rPr>
                <a:t> </a:t>
              </a:r>
              <a:r>
                <a:rPr lang="en-US" altLang="ja-JP" sz="800" i="0">
                  <a:solidFill>
                    <a:schemeClr val="tx1"/>
                  </a:solidFill>
                  <a:effectLst/>
                  <a:latin typeface="Cambria Math"/>
                  <a:ea typeface="+mn-ea"/>
                  <a:cs typeface="+mn-cs"/>
                </a:rPr>
                <a:t> </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82−60</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𝜃</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t−𝜃</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h</a:t>
              </a:r>
              <a:r>
                <a:rPr lang="en-US" altLang="ja-JP" sz="800" b="0" i="0">
                  <a:solidFill>
                    <a:schemeClr val="tx1"/>
                  </a:solidFill>
                  <a:effectLst/>
                  <a:latin typeface="Cambria Math"/>
                  <a:ea typeface="+mn-ea"/>
                  <a:cs typeface="+mn-cs"/>
                </a:rPr>
                <a:t>H </a:t>
              </a:r>
              <a:r>
                <a:rPr lang="ja-JP" altLang="ja-JP" sz="800" b="0" i="0">
                  <a:solidFill>
                    <a:schemeClr val="tx1"/>
                  </a:solidFill>
                  <a:effectLst/>
                  <a:latin typeface="Cambria Math"/>
                  <a:ea typeface="+mn-ea"/>
                  <a:cs typeface="+mn-cs"/>
                </a:rPr>
                <a:t>)</a:t>
              </a:r>
              <a:endParaRPr kumimoji="1" lang="ja-JP" altLang="en-US" sz="800"/>
            </a:p>
          </xdr:txBody>
        </xdr:sp>
      </mc:Fallback>
    </mc:AlternateContent>
    <xdr:clientData/>
  </xdr:oneCellAnchor>
  <xdr:oneCellAnchor>
    <xdr:from>
      <xdr:col>16</xdr:col>
      <xdr:colOff>0</xdr:colOff>
      <xdr:row>48</xdr:row>
      <xdr:rowOff>0</xdr:rowOff>
    </xdr:from>
    <xdr:ext cx="1058955" cy="346826"/>
    <mc:AlternateContent xmlns:mc="http://schemas.openxmlformats.org/markup-compatibility/2006" xmlns:a14="http://schemas.microsoft.com/office/drawing/2010/main">
      <mc:Choice Requires="a14">
        <xdr:sp macro="" textlink="">
          <xdr:nvSpPr>
            <xdr:cNvPr id="37" name="テキスト ボックス 36"/>
            <xdr:cNvSpPr txBox="1"/>
          </xdr:nvSpPr>
          <xdr:spPr>
            <a:xfrm>
              <a:off x="10096500" y="9084469"/>
              <a:ext cx="1058955" cy="346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ja-JP" altLang="ja-JP" sz="800" i="1">
                            <a:solidFill>
                              <a:schemeClr val="tx1"/>
                            </a:solidFill>
                            <a:effectLst/>
                            <a:latin typeface="Cambria Math"/>
                            <a:ea typeface="+mn-ea"/>
                            <a:cs typeface="+mn-cs"/>
                          </a:rPr>
                        </m:ctrlPr>
                      </m:dPr>
                      <m:e>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p</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𝑇</m:t>
                            </m:r>
                          </m:e>
                          <m:sub>
                            <m:r>
                              <m:rPr>
                                <m:sty m:val="p"/>
                              </m:rPr>
                              <a:rPr lang="en-US" altLang="ja-JP" sz="800">
                                <a:solidFill>
                                  <a:schemeClr val="tx1"/>
                                </a:solidFill>
                                <a:effectLst/>
                                <a:latin typeface="Cambria Math"/>
                                <a:ea typeface="+mn-ea"/>
                                <a:cs typeface="+mn-cs"/>
                              </a:rPr>
                              <m:t>j</m:t>
                            </m:r>
                          </m:sub>
                        </m:sSub>
                      </m:e>
                    </m:d>
                    <m:f>
                      <m:fPr>
                        <m:ctrlPr>
                          <a:rPr lang="ja-JP" altLang="ja-JP" sz="800" i="1">
                            <a:solidFill>
                              <a:schemeClr val="tx1"/>
                            </a:solidFill>
                            <a:effectLst/>
                            <a:latin typeface="Cambria Math"/>
                            <a:ea typeface="+mn-ea"/>
                            <a:cs typeface="+mn-cs"/>
                          </a:rPr>
                        </m:ctrlPr>
                      </m:fPr>
                      <m:num>
                        <m:r>
                          <a:rPr lang="en-US" altLang="ja-JP" sz="800">
                            <a:solidFill>
                              <a:schemeClr val="tx1"/>
                            </a:solidFill>
                            <a:effectLst/>
                            <a:latin typeface="Cambria Math"/>
                            <a:ea typeface="+mn-ea"/>
                            <a:cs typeface="+mn-cs"/>
                          </a:rPr>
                          <m:t>82</m:t>
                        </m:r>
                        <m:r>
                          <a:rPr lang="en-US" altLang="ja-JP" sz="800" i="1">
                            <a:solidFill>
                              <a:schemeClr val="tx1"/>
                            </a:solidFill>
                            <a:effectLst/>
                            <a:latin typeface="Cambria Math"/>
                            <a:ea typeface="+mn-ea"/>
                            <a:cs typeface="+mn-cs"/>
                          </a:rPr>
                          <m:t>−</m:t>
                        </m:r>
                        <m:r>
                          <a:rPr lang="en-US" altLang="ja-JP" sz="800">
                            <a:solidFill>
                              <a:schemeClr val="tx1"/>
                            </a:solidFill>
                            <a:effectLst/>
                            <a:latin typeface="Cambria Math"/>
                            <a:ea typeface="+mn-ea"/>
                            <a:cs typeface="+mn-cs"/>
                          </a:rPr>
                          <m:t>15</m:t>
                        </m:r>
                      </m:num>
                      <m:den>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𝜃</m:t>
                            </m:r>
                          </m:e>
                          <m:sub>
                            <m:r>
                              <m:rPr>
                                <m:sty m:val="p"/>
                              </m:rPr>
                              <a:rPr lang="en-US" altLang="ja-JP" sz="800">
                                <a:solidFill>
                                  <a:schemeClr val="tx1"/>
                                </a:solidFill>
                                <a:effectLst/>
                                <a:latin typeface="Cambria Math"/>
                                <a:ea typeface="+mn-ea"/>
                                <a:cs typeface="+mn-cs"/>
                              </a:rPr>
                              <m:t>t</m:t>
                            </m:r>
                          </m:sub>
                        </m:sSub>
                        <m:r>
                          <a:rPr lang="en-US" altLang="ja-JP" sz="800" i="1">
                            <a:solidFill>
                              <a:schemeClr val="tx1"/>
                            </a:solidFill>
                            <a:effectLst/>
                            <a:latin typeface="Cambria Math"/>
                            <a:ea typeface="+mn-ea"/>
                            <a:cs typeface="+mn-cs"/>
                          </a:rPr>
                          <m:t>−</m:t>
                        </m:r>
                        <m:sSub>
                          <m:sSubPr>
                            <m:ctrlPr>
                              <a:rPr lang="ja-JP" altLang="ja-JP" sz="800" i="1">
                                <a:solidFill>
                                  <a:schemeClr val="tx1"/>
                                </a:solidFill>
                                <a:effectLst/>
                                <a:latin typeface="Cambria Math"/>
                                <a:ea typeface="+mn-ea"/>
                                <a:cs typeface="+mn-cs"/>
                              </a:rPr>
                            </m:ctrlPr>
                          </m:sSubPr>
                          <m:e>
                            <m:r>
                              <a:rPr lang="en-US" altLang="ja-JP" sz="800" i="1">
                                <a:solidFill>
                                  <a:schemeClr val="tx1"/>
                                </a:solidFill>
                                <a:effectLst/>
                                <a:latin typeface="Cambria Math"/>
                                <a:ea typeface="+mn-ea"/>
                                <a:cs typeface="+mn-cs"/>
                              </a:rPr>
                              <m:t>𝜃</m:t>
                            </m:r>
                          </m:e>
                          <m:sub>
                            <m:r>
                              <m:rPr>
                                <m:sty m:val="p"/>
                              </m:rPr>
                              <a:rPr lang="en-US" altLang="ja-JP" sz="800">
                                <a:solidFill>
                                  <a:schemeClr val="tx1"/>
                                </a:solidFill>
                                <a:effectLst/>
                                <a:latin typeface="Cambria Math"/>
                                <a:ea typeface="+mn-ea"/>
                                <a:cs typeface="+mn-cs"/>
                              </a:rPr>
                              <m:t>h</m:t>
                            </m:r>
                            <m:r>
                              <m:rPr>
                                <m:sty m:val="p"/>
                              </m:rPr>
                              <a:rPr lang="en-US" altLang="ja-JP" sz="800" b="0" i="0">
                                <a:solidFill>
                                  <a:schemeClr val="tx1"/>
                                </a:solidFill>
                                <a:effectLst/>
                                <a:latin typeface="Cambria Math"/>
                                <a:ea typeface="+mn-ea"/>
                                <a:cs typeface="+mn-cs"/>
                              </a:rPr>
                              <m:t>C</m:t>
                            </m:r>
                          </m:sub>
                        </m:sSub>
                      </m:den>
                    </m:f>
                  </m:oMath>
                </m:oMathPara>
              </a14:m>
              <a:endParaRPr kumimoji="1" lang="ja-JP" altLang="en-US" sz="800"/>
            </a:p>
          </xdr:txBody>
        </xdr:sp>
      </mc:Choice>
      <mc:Fallback xmlns="">
        <xdr:sp macro="" textlink="">
          <xdr:nvSpPr>
            <xdr:cNvPr id="37" name="テキスト ボックス 36"/>
            <xdr:cNvSpPr txBox="1"/>
          </xdr:nvSpPr>
          <xdr:spPr>
            <a:xfrm>
              <a:off x="10096500" y="9084469"/>
              <a:ext cx="1058955" cy="346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p+𝑇</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j )</a:t>
              </a:r>
              <a:r>
                <a:rPr lang="ja-JP" altLang="ja-JP" sz="800" i="0">
                  <a:solidFill>
                    <a:schemeClr val="tx1"/>
                  </a:solidFill>
                  <a:effectLst/>
                  <a:latin typeface="Cambria Math"/>
                  <a:ea typeface="+mn-ea"/>
                  <a:cs typeface="+mn-cs"/>
                </a:rPr>
                <a:t> </a:t>
              </a:r>
              <a:r>
                <a:rPr lang="en-US" altLang="ja-JP" sz="800" i="0">
                  <a:solidFill>
                    <a:schemeClr val="tx1"/>
                  </a:solidFill>
                  <a:effectLst/>
                  <a:latin typeface="Cambria Math"/>
                  <a:ea typeface="+mn-ea"/>
                  <a:cs typeface="+mn-cs"/>
                </a:rPr>
                <a:t> </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82−15</a:t>
              </a:r>
              <a:r>
                <a:rPr lang="ja-JP" altLang="ja-JP" sz="800" i="0">
                  <a:solidFill>
                    <a:schemeClr val="tx1"/>
                  </a:solidFill>
                  <a:effectLst/>
                  <a:latin typeface="Cambria Math"/>
                  <a:ea typeface="+mn-ea"/>
                  <a:cs typeface="+mn-cs"/>
                </a:rPr>
                <a:t>)/(</a:t>
              </a:r>
              <a:r>
                <a:rPr lang="en-US" altLang="ja-JP" sz="800" i="0">
                  <a:solidFill>
                    <a:schemeClr val="tx1"/>
                  </a:solidFill>
                  <a:effectLst/>
                  <a:latin typeface="Cambria Math"/>
                  <a:ea typeface="+mn-ea"/>
                  <a:cs typeface="+mn-cs"/>
                </a:rPr>
                <a:t>𝜃</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t−𝜃</a:t>
              </a:r>
              <a:r>
                <a:rPr lang="ja-JP" altLang="ja-JP" sz="800" i="0">
                  <a:solidFill>
                    <a:schemeClr val="tx1"/>
                  </a:solidFill>
                  <a:effectLst/>
                  <a:latin typeface="Cambria Math"/>
                  <a:ea typeface="+mn-ea"/>
                  <a:cs typeface="+mn-cs"/>
                </a:rPr>
                <a:t>_</a:t>
              </a:r>
              <a:r>
                <a:rPr lang="en-US" altLang="ja-JP" sz="800" i="0">
                  <a:solidFill>
                    <a:schemeClr val="tx1"/>
                  </a:solidFill>
                  <a:effectLst/>
                  <a:latin typeface="Cambria Math"/>
                  <a:ea typeface="+mn-ea"/>
                  <a:cs typeface="+mn-cs"/>
                </a:rPr>
                <a:t>h</a:t>
              </a:r>
              <a:r>
                <a:rPr lang="en-US" altLang="ja-JP" sz="800" b="0" i="0">
                  <a:solidFill>
                    <a:schemeClr val="tx1"/>
                  </a:solidFill>
                  <a:effectLst/>
                  <a:latin typeface="Cambria Math"/>
                  <a:ea typeface="+mn-ea"/>
                  <a:cs typeface="+mn-cs"/>
                </a:rPr>
                <a:t>C </a:t>
              </a:r>
              <a:r>
                <a:rPr lang="ja-JP" altLang="ja-JP" sz="800" b="0" i="0">
                  <a:solidFill>
                    <a:schemeClr val="tx1"/>
                  </a:solidFill>
                  <a:effectLst/>
                  <a:latin typeface="Cambria Math"/>
                  <a:ea typeface="+mn-ea"/>
                  <a:cs typeface="+mn-cs"/>
                </a:rPr>
                <a:t>)</a:t>
              </a:r>
              <a:endParaRPr kumimoji="1" lang="ja-JP" altLang="en-US" sz="8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1</xdr:col>
          <xdr:colOff>157161</xdr:colOff>
          <xdr:row>29</xdr:row>
          <xdr:rowOff>26193</xdr:rowOff>
        </xdr:from>
        <xdr:to>
          <xdr:col>3</xdr:col>
          <xdr:colOff>21343</xdr:colOff>
          <xdr:row>31</xdr:row>
          <xdr:rowOff>78194</xdr:rowOff>
        </xdr:to>
        <xdr:pic>
          <xdr:nvPicPr>
            <xdr:cNvPr id="17" name="図 63"/>
            <xdr:cNvPicPr>
              <a:picLocks noChangeAspect="1" noChangeArrowheads="1"/>
              <a:extLst>
                <a:ext uri="{84589F7E-364E-4C9E-8A38-B11213B215E9}">
                  <a14:cameraTool cellRange="温記号" spid="_x0000_s4200"/>
                </a:ext>
              </a:extLst>
            </xdr:cNvPicPr>
          </xdr:nvPicPr>
          <xdr:blipFill>
            <a:blip xmlns:r="http://schemas.openxmlformats.org/officeDocument/2006/relationships" r:embed="rId5"/>
            <a:srcRect/>
            <a:stretch>
              <a:fillRect/>
            </a:stretch>
          </xdr:blipFill>
          <xdr:spPr bwMode="auto">
            <a:xfrm>
              <a:off x="947736" y="6217443"/>
              <a:ext cx="683332" cy="3377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654705</xdr:colOff>
          <xdr:row>32</xdr:row>
          <xdr:rowOff>19749</xdr:rowOff>
        </xdr:from>
        <xdr:to>
          <xdr:col>6</xdr:col>
          <xdr:colOff>595087</xdr:colOff>
          <xdr:row>35</xdr:row>
          <xdr:rowOff>14600</xdr:rowOff>
        </xdr:to>
        <xdr:pic>
          <xdr:nvPicPr>
            <xdr:cNvPr id="19" name="図 63"/>
            <xdr:cNvPicPr>
              <a:picLocks noChangeAspect="1" noChangeArrowheads="1"/>
              <a:extLst>
                <a:ext uri="{84589F7E-364E-4C9E-8A38-B11213B215E9}">
                  <a14:cameraTool cellRange="温記号" spid="_x0000_s4201"/>
                </a:ext>
              </a:extLst>
            </xdr:cNvPicPr>
          </xdr:nvPicPr>
          <xdr:blipFill>
            <a:blip xmlns:r="http://schemas.openxmlformats.org/officeDocument/2006/relationships" r:embed="rId6"/>
            <a:srcRect/>
            <a:stretch>
              <a:fillRect/>
            </a:stretch>
          </xdr:blipFill>
          <xdr:spPr bwMode="auto">
            <a:xfrm>
              <a:off x="3750330" y="6715824"/>
              <a:ext cx="683332" cy="3377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232522</xdr:colOff>
          <xdr:row>30</xdr:row>
          <xdr:rowOff>170891</xdr:rowOff>
        </xdr:from>
        <xdr:to>
          <xdr:col>3</xdr:col>
          <xdr:colOff>287204</xdr:colOff>
          <xdr:row>32</xdr:row>
          <xdr:rowOff>71612</xdr:rowOff>
        </xdr:to>
        <xdr:pic>
          <xdr:nvPicPr>
            <xdr:cNvPr id="21" name="図 63"/>
            <xdr:cNvPicPr>
              <a:picLocks noChangeAspect="1" noChangeArrowheads="1"/>
              <a:extLst>
                <a:ext uri="{84589F7E-364E-4C9E-8A38-B11213B215E9}">
                  <a14:cameraTool cellRange="温記号" spid="_x0000_s4202"/>
                </a:ext>
              </a:extLst>
            </xdr:cNvPicPr>
          </xdr:nvPicPr>
          <xdr:blipFill>
            <a:blip xmlns:r="http://schemas.openxmlformats.org/officeDocument/2006/relationships" r:embed="rId7"/>
            <a:srcRect/>
            <a:stretch>
              <a:fillRect/>
            </a:stretch>
          </xdr:blipFill>
          <xdr:spPr bwMode="auto">
            <a:xfrm>
              <a:off x="1213037" y="6423773"/>
              <a:ext cx="682211" cy="3377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13607</xdr:colOff>
      <xdr:row>3</xdr:row>
      <xdr:rowOff>13608</xdr:rowOff>
    </xdr:from>
    <xdr:ext cx="3171825" cy="410369"/>
    <mc:AlternateContent xmlns:mc="http://schemas.openxmlformats.org/markup-compatibility/2006" xmlns:a14="http://schemas.microsoft.com/office/drawing/2010/main">
      <mc:Choice Requires="a14">
        <xdr:sp macro="" textlink="">
          <xdr:nvSpPr>
            <xdr:cNvPr id="9" name="テキスト ボックス 8"/>
            <xdr:cNvSpPr txBox="1"/>
          </xdr:nvSpPr>
          <xdr:spPr>
            <a:xfrm>
              <a:off x="7062107" y="802822"/>
              <a:ext cx="3171825"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num>
                      <m:den>
                        <m:r>
                          <a:rPr lang="en-US" altLang="ja-JP" sz="1100">
                            <a:solidFill>
                              <a:schemeClr val="tx1"/>
                            </a:solidFill>
                            <a:effectLst/>
                            <a:latin typeface="Cambria Math"/>
                            <a:ea typeface="+mn-ea"/>
                            <a:cs typeface="+mn-cs"/>
                          </a:rPr>
                          <m:t>3600</m:t>
                        </m:r>
                      </m:den>
                    </m:f>
                    <m:d>
                      <m:dPr>
                        <m:begChr m:val="{"/>
                        <m:endChr m:val="}"/>
                        <m:ctrlPr>
                          <a:rPr lang="ja-JP" altLang="ja-JP" sz="1100" b="1" i="1">
                            <a:solidFill>
                              <a:schemeClr val="tx1"/>
                            </a:solidFill>
                            <a:effectLst/>
                            <a:latin typeface="Cambria Math"/>
                            <a:ea typeface="+mn-ea"/>
                            <a:cs typeface="+mn-cs"/>
                          </a:rPr>
                        </m:ctrlPr>
                      </m:dPr>
                      <m:e>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H</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60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s</m:t>
                            </m:r>
                          </m:sub>
                        </m:sSub>
                        <m:r>
                          <a:rPr lang="en-US" altLang="ja-JP" sz="1100" b="1" i="1">
                            <a:solidFill>
                              <a:schemeClr val="tx1"/>
                            </a:solidFill>
                            <a:effectLst/>
                            <a:latin typeface="Cambria Math"/>
                            <a:ea typeface="+mn-ea"/>
                            <a:cs typeface="+mn-cs"/>
                          </a:rPr>
                          <m:t>+</m:t>
                        </m:r>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r</m:t>
                            </m:r>
                          </m:sub>
                        </m:sSub>
                      </m:e>
                    </m:d>
                  </m:oMath>
                </m:oMathPara>
              </a14:m>
              <a:endParaRPr kumimoji="1" lang="ja-JP" altLang="en-US" sz="1100"/>
            </a:p>
          </xdr:txBody>
        </xdr:sp>
      </mc:Choice>
      <mc:Fallback xmlns="">
        <xdr:sp macro="" textlink="">
          <xdr:nvSpPr>
            <xdr:cNvPr id="9" name="テキスト ボックス 8"/>
            <xdr:cNvSpPr txBox="1"/>
          </xdr:nvSpPr>
          <xdr:spPr>
            <a:xfrm>
              <a:off x="7062107" y="802822"/>
              <a:ext cx="3171825"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3600</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H</a:t>
              </a:r>
              <a:r>
                <a:rPr lang="en-US" altLang="ja-JP" sz="1100"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60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20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r</a:t>
              </a:r>
              <a:r>
                <a:rPr lang="en-US" altLang="ja-JP" sz="1100" b="1" i="0">
                  <a:solidFill>
                    <a:schemeClr val="tx1"/>
                  </a:solidFill>
                  <a:effectLst/>
                  <a:latin typeface="Cambria Math"/>
                  <a:ea typeface="+mn-ea"/>
                  <a:cs typeface="+mn-cs"/>
                </a:rPr>
                <a:t> }</a:t>
              </a:r>
              <a:endParaRPr kumimoji="1" lang="ja-JP" altLang="en-US" sz="1100"/>
            </a:p>
          </xdr:txBody>
        </xdr:sp>
      </mc:Fallback>
    </mc:AlternateContent>
    <xdr:clientData/>
  </xdr:oneCellAnchor>
  <xdr:oneCellAnchor>
    <xdr:from>
      <xdr:col>12</xdr:col>
      <xdr:colOff>27214</xdr:colOff>
      <xdr:row>7</xdr:row>
      <xdr:rowOff>13607</xdr:rowOff>
    </xdr:from>
    <xdr:ext cx="3171825" cy="410369"/>
    <mc:AlternateContent xmlns:mc="http://schemas.openxmlformats.org/markup-compatibility/2006" xmlns:a14="http://schemas.microsoft.com/office/drawing/2010/main">
      <mc:Choice Requires="a14">
        <xdr:sp macro="" textlink="">
          <xdr:nvSpPr>
            <xdr:cNvPr id="10" name="テキスト ボックス 9"/>
            <xdr:cNvSpPr txBox="1"/>
          </xdr:nvSpPr>
          <xdr:spPr>
            <a:xfrm>
              <a:off x="7075714" y="1510393"/>
              <a:ext cx="3171825"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num>
                      <m:den>
                        <m:r>
                          <a:rPr lang="en-US" altLang="ja-JP" sz="1100">
                            <a:solidFill>
                              <a:schemeClr val="tx1"/>
                            </a:solidFill>
                            <a:effectLst/>
                            <a:latin typeface="Cambria Math"/>
                            <a:ea typeface="+mn-ea"/>
                            <a:cs typeface="+mn-cs"/>
                          </a:rPr>
                          <m:t>3600</m:t>
                        </m:r>
                      </m:den>
                    </m:f>
                    <m:d>
                      <m:dPr>
                        <m:begChr m:val="{"/>
                        <m:endChr m:val="}"/>
                        <m:ctrlPr>
                          <a:rPr lang="ja-JP" altLang="ja-JP" sz="1100" b="1" i="1">
                            <a:solidFill>
                              <a:schemeClr val="tx1"/>
                            </a:solidFill>
                            <a:effectLst/>
                            <a:latin typeface="Cambria Math"/>
                            <a:ea typeface="+mn-ea"/>
                            <a:cs typeface="+mn-cs"/>
                          </a:rPr>
                        </m:ctrlPr>
                      </m:dPr>
                      <m:e>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C</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b="0" i="0">
                                <a:solidFill>
                                  <a:schemeClr val="tx1"/>
                                </a:solidFill>
                                <a:effectLst/>
                                <a:latin typeface="Cambria Math"/>
                                <a:ea typeface="+mn-ea"/>
                                <a:cs typeface="+mn-cs"/>
                              </a:rPr>
                              <m:t>15</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s</m:t>
                            </m:r>
                          </m:sub>
                        </m:sSub>
                        <m:r>
                          <a:rPr lang="en-US" altLang="ja-JP" sz="1100" b="1" i="1">
                            <a:solidFill>
                              <a:schemeClr val="tx1"/>
                            </a:solidFill>
                            <a:effectLst/>
                            <a:latin typeface="Cambria Math"/>
                            <a:ea typeface="+mn-ea"/>
                            <a:cs typeface="+mn-cs"/>
                          </a:rPr>
                          <m:t>+</m:t>
                        </m:r>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r</m:t>
                            </m:r>
                          </m:sub>
                        </m:sSub>
                      </m:e>
                    </m:d>
                  </m:oMath>
                </m:oMathPara>
              </a14:m>
              <a:endParaRPr kumimoji="1" lang="ja-JP" altLang="en-US" sz="1100"/>
            </a:p>
          </xdr:txBody>
        </xdr:sp>
      </mc:Choice>
      <mc:Fallback xmlns="">
        <xdr:sp macro="" textlink="">
          <xdr:nvSpPr>
            <xdr:cNvPr id="10" name="テキスト ボックス 9"/>
            <xdr:cNvSpPr txBox="1"/>
          </xdr:nvSpPr>
          <xdr:spPr>
            <a:xfrm>
              <a:off x="7075714" y="1510393"/>
              <a:ext cx="3171825"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3600</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C</a:t>
              </a:r>
              <a:r>
                <a:rPr lang="en-US" altLang="ja-JP" sz="1100"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b="0" i="0">
                  <a:solidFill>
                    <a:schemeClr val="tx1"/>
                  </a:solidFill>
                  <a:effectLst/>
                  <a:latin typeface="Cambria Math"/>
                  <a:ea typeface="+mn-ea"/>
                  <a:cs typeface="+mn-cs"/>
                </a:rPr>
                <a:t>15</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20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r</a:t>
              </a:r>
              <a:r>
                <a:rPr lang="en-US" altLang="ja-JP" sz="1100" b="1" i="0">
                  <a:solidFill>
                    <a:schemeClr val="tx1"/>
                  </a:solidFill>
                  <a:effectLst/>
                  <a:latin typeface="Cambria Math"/>
                  <a:ea typeface="+mn-ea"/>
                  <a:cs typeface="+mn-cs"/>
                </a:rPr>
                <a:t> }</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0</xdr:col>
          <xdr:colOff>639535</xdr:colOff>
          <xdr:row>7</xdr:row>
          <xdr:rowOff>271430</xdr:rowOff>
        </xdr:from>
        <xdr:to>
          <xdr:col>6</xdr:col>
          <xdr:colOff>8282</xdr:colOff>
          <xdr:row>10</xdr:row>
          <xdr:rowOff>26484</xdr:rowOff>
        </xdr:to>
        <xdr:pic>
          <xdr:nvPicPr>
            <xdr:cNvPr id="11" name="図 63"/>
            <xdr:cNvPicPr>
              <a:picLocks noChangeAspect="1" noChangeArrowheads="1"/>
              <a:extLst>
                <a:ext uri="{84589F7E-364E-4C9E-8A38-B11213B215E9}">
                  <a14:cameraTool cellRange="消費立式" spid="_x0000_s6299"/>
                </a:ext>
              </a:extLst>
            </xdr:cNvPicPr>
          </xdr:nvPicPr>
          <xdr:blipFill>
            <a:blip xmlns:r="http://schemas.openxmlformats.org/officeDocument/2006/relationships" r:embed="rId1"/>
            <a:srcRect/>
            <a:stretch>
              <a:fillRect/>
            </a:stretch>
          </xdr:blipFill>
          <xdr:spPr bwMode="auto">
            <a:xfrm>
              <a:off x="639535" y="1770582"/>
              <a:ext cx="3377530" cy="599880"/>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13</xdr:col>
      <xdr:colOff>0</xdr:colOff>
      <xdr:row>27</xdr:row>
      <xdr:rowOff>0</xdr:rowOff>
    </xdr:from>
    <xdr:ext cx="3404153" cy="410369"/>
    <mc:AlternateContent xmlns:mc="http://schemas.openxmlformats.org/markup-compatibility/2006" xmlns:a14="http://schemas.microsoft.com/office/drawing/2010/main">
      <mc:Choice Requires="a14">
        <xdr:sp macro="" textlink="">
          <xdr:nvSpPr>
            <xdr:cNvPr id="16" name="テキスト ボックス 15"/>
            <xdr:cNvSpPr txBox="1"/>
          </xdr:nvSpPr>
          <xdr:spPr>
            <a:xfrm>
              <a:off x="7669696" y="5963478"/>
              <a:ext cx="3404153"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sr</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sr</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num>
                      <m:den>
                        <m:r>
                          <a:rPr lang="en-US" altLang="ja-JP" sz="1100">
                            <a:solidFill>
                              <a:schemeClr val="tx1"/>
                            </a:solidFill>
                            <a:effectLst/>
                            <a:latin typeface="Cambria Math"/>
                            <a:ea typeface="+mn-ea"/>
                            <a:cs typeface="+mn-cs"/>
                          </a:rPr>
                          <m:t>3600</m:t>
                        </m:r>
                      </m:den>
                    </m:f>
                    <m:d>
                      <m:dPr>
                        <m:begChr m:val="{"/>
                        <m:endChr m:val="}"/>
                        <m:ctrlPr>
                          <a:rPr lang="ja-JP" altLang="ja-JP" sz="1100" b="1" i="1">
                            <a:solidFill>
                              <a:schemeClr val="tx1"/>
                            </a:solidFill>
                            <a:effectLst/>
                            <a:latin typeface="Cambria Math"/>
                            <a:ea typeface="+mn-ea"/>
                            <a:cs typeface="+mn-cs"/>
                          </a:rPr>
                        </m:ctrlPr>
                      </m:dPr>
                      <m:e>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H</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60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s</m:t>
                            </m:r>
                          </m:sub>
                        </m:sSub>
                        <m:r>
                          <a:rPr lang="en-US" altLang="ja-JP" sz="1100" b="1" i="1">
                            <a:solidFill>
                              <a:schemeClr val="tx1"/>
                            </a:solidFill>
                            <a:effectLst/>
                            <a:latin typeface="Cambria Math"/>
                            <a:ea typeface="+mn-ea"/>
                            <a:cs typeface="+mn-cs"/>
                          </a:rPr>
                          <m:t>+</m:t>
                        </m:r>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i="1">
                                <a:solidFill>
                                  <a:schemeClr val="tx1"/>
                                </a:solidFill>
                                <a:effectLst/>
                                <a:latin typeface="Cambria Math"/>
                                <a:ea typeface="+mn-ea"/>
                                <a:cs typeface="+mn-cs"/>
                              </a:rPr>
                              <m:t> </m:t>
                            </m:r>
                            <m:r>
                              <a:rPr lang="en-US" altLang="ja-JP" sz="1100">
                                <a:solidFill>
                                  <a:schemeClr val="tx1"/>
                                </a:solidFill>
                                <a:effectLst/>
                                <a:latin typeface="Cambria Math"/>
                                <a:ea typeface="+mn-ea"/>
                                <a:cs typeface="+mn-cs"/>
                              </a:rPr>
                              <m:t>80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r</m:t>
                            </m:r>
                          </m:sub>
                        </m:sSub>
                      </m:e>
                    </m:d>
                  </m:oMath>
                </m:oMathPara>
              </a14:m>
              <a:endParaRPr kumimoji="1" lang="ja-JP" altLang="en-US" sz="1100"/>
            </a:p>
          </xdr:txBody>
        </xdr:sp>
      </mc:Choice>
      <mc:Fallback xmlns="">
        <xdr:sp macro="" textlink="">
          <xdr:nvSpPr>
            <xdr:cNvPr id="16" name="テキスト ボックス 15"/>
            <xdr:cNvSpPr txBox="1"/>
          </xdr:nvSpPr>
          <xdr:spPr>
            <a:xfrm>
              <a:off x="7669696" y="5963478"/>
              <a:ext cx="3404153"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sr</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sr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3600</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H</a:t>
              </a:r>
              <a:r>
                <a:rPr lang="en-US" altLang="ja-JP" sz="1100"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60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 80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r</a:t>
              </a:r>
              <a:r>
                <a:rPr lang="en-US" altLang="ja-JP" sz="1100" b="1" i="0">
                  <a:solidFill>
                    <a:schemeClr val="tx1"/>
                  </a:solidFill>
                  <a:effectLst/>
                  <a:latin typeface="Cambria Math"/>
                  <a:ea typeface="+mn-ea"/>
                  <a:cs typeface="+mn-cs"/>
                </a:rPr>
                <a:t> }</a:t>
              </a:r>
              <a:endParaRPr kumimoji="1" lang="ja-JP" altLang="en-US" sz="1100"/>
            </a:p>
          </xdr:txBody>
        </xdr:sp>
      </mc:Fallback>
    </mc:AlternateContent>
    <xdr:clientData/>
  </xdr:oneCellAnchor>
  <xdr:oneCellAnchor>
    <xdr:from>
      <xdr:col>13</xdr:col>
      <xdr:colOff>0</xdr:colOff>
      <xdr:row>29</xdr:row>
      <xdr:rowOff>0</xdr:rowOff>
    </xdr:from>
    <xdr:ext cx="3404153" cy="410369"/>
    <mc:AlternateContent xmlns:mc="http://schemas.openxmlformats.org/markup-compatibility/2006" xmlns:a14="http://schemas.microsoft.com/office/drawing/2010/main">
      <mc:Choice Requires="a14">
        <xdr:sp macro="" textlink="">
          <xdr:nvSpPr>
            <xdr:cNvPr id="17" name="テキスト ボックス 16"/>
            <xdr:cNvSpPr txBox="1"/>
          </xdr:nvSpPr>
          <xdr:spPr>
            <a:xfrm>
              <a:off x="7669696" y="6377609"/>
              <a:ext cx="3404153"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sr</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sr</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num>
                      <m:den>
                        <m:r>
                          <a:rPr lang="en-US" altLang="ja-JP" sz="1100">
                            <a:solidFill>
                              <a:schemeClr val="tx1"/>
                            </a:solidFill>
                            <a:effectLst/>
                            <a:latin typeface="Cambria Math"/>
                            <a:ea typeface="+mn-ea"/>
                            <a:cs typeface="+mn-cs"/>
                          </a:rPr>
                          <m:t>3600</m:t>
                        </m:r>
                      </m:den>
                    </m:f>
                    <m:d>
                      <m:dPr>
                        <m:begChr m:val="{"/>
                        <m:endChr m:val="}"/>
                        <m:ctrlPr>
                          <a:rPr lang="ja-JP" altLang="ja-JP" sz="1100" b="1" i="1">
                            <a:solidFill>
                              <a:schemeClr val="tx1"/>
                            </a:solidFill>
                            <a:effectLst/>
                            <a:latin typeface="Cambria Math"/>
                            <a:ea typeface="+mn-ea"/>
                            <a:cs typeface="+mn-cs"/>
                          </a:rPr>
                        </m:ctrlPr>
                      </m:dPr>
                      <m:e>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C</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b="0" i="0">
                                <a:solidFill>
                                  <a:schemeClr val="tx1"/>
                                </a:solidFill>
                                <a:effectLst/>
                                <a:latin typeface="Cambria Math"/>
                                <a:ea typeface="+mn-ea"/>
                                <a:cs typeface="+mn-cs"/>
                              </a:rPr>
                              <m:t>15</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s</m:t>
                            </m:r>
                          </m:sub>
                        </m:sSub>
                        <m:r>
                          <a:rPr lang="en-US" altLang="ja-JP" sz="1100" b="1" i="1">
                            <a:solidFill>
                              <a:schemeClr val="tx1"/>
                            </a:solidFill>
                            <a:effectLst/>
                            <a:latin typeface="Cambria Math"/>
                            <a:ea typeface="+mn-ea"/>
                            <a:cs typeface="+mn-cs"/>
                          </a:rPr>
                          <m:t>+</m:t>
                        </m:r>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i="1">
                                <a:solidFill>
                                  <a:schemeClr val="tx1"/>
                                </a:solidFill>
                                <a:effectLst/>
                                <a:latin typeface="Cambria Math"/>
                                <a:ea typeface="+mn-ea"/>
                                <a:cs typeface="+mn-cs"/>
                              </a:rPr>
                              <m:t> </m:t>
                            </m:r>
                            <m:r>
                              <a:rPr lang="en-US" altLang="ja-JP" sz="1100">
                                <a:solidFill>
                                  <a:schemeClr val="tx1"/>
                                </a:solidFill>
                                <a:effectLst/>
                                <a:latin typeface="Cambria Math"/>
                                <a:ea typeface="+mn-ea"/>
                                <a:cs typeface="+mn-cs"/>
                              </a:rPr>
                              <m:t>80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r</m:t>
                            </m:r>
                          </m:sub>
                        </m:sSub>
                      </m:e>
                    </m:d>
                  </m:oMath>
                </m:oMathPara>
              </a14:m>
              <a:endParaRPr kumimoji="1" lang="ja-JP" altLang="en-US" sz="1100"/>
            </a:p>
          </xdr:txBody>
        </xdr:sp>
      </mc:Choice>
      <mc:Fallback xmlns="">
        <xdr:sp macro="" textlink="">
          <xdr:nvSpPr>
            <xdr:cNvPr id="17" name="テキスト ボックス 16"/>
            <xdr:cNvSpPr txBox="1"/>
          </xdr:nvSpPr>
          <xdr:spPr>
            <a:xfrm>
              <a:off x="7669696" y="6377609"/>
              <a:ext cx="3404153"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sr</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sr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3600</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C</a:t>
              </a:r>
              <a:r>
                <a:rPr lang="en-US" altLang="ja-JP" sz="1100"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b="0" i="0">
                  <a:solidFill>
                    <a:schemeClr val="tx1"/>
                  </a:solidFill>
                  <a:effectLst/>
                  <a:latin typeface="Cambria Math"/>
                  <a:ea typeface="+mn-ea"/>
                  <a:cs typeface="+mn-cs"/>
                </a:rPr>
                <a:t>15</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 80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r</a:t>
              </a:r>
              <a:r>
                <a:rPr lang="en-US" altLang="ja-JP" sz="1100" b="1" i="0">
                  <a:solidFill>
                    <a:schemeClr val="tx1"/>
                  </a:solidFill>
                  <a:effectLst/>
                  <a:latin typeface="Cambria Math"/>
                  <a:ea typeface="+mn-ea"/>
                  <a:cs typeface="+mn-cs"/>
                </a:rPr>
                <a:t> }</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0</xdr:col>
          <xdr:colOff>629476</xdr:colOff>
          <xdr:row>26</xdr:row>
          <xdr:rowOff>0</xdr:rowOff>
        </xdr:from>
        <xdr:to>
          <xdr:col>5</xdr:col>
          <xdr:colOff>8280</xdr:colOff>
          <xdr:row>26</xdr:row>
          <xdr:rowOff>422413</xdr:rowOff>
        </xdr:to>
        <xdr:pic>
          <xdr:nvPicPr>
            <xdr:cNvPr id="18" name="図 63"/>
            <xdr:cNvPicPr>
              <a:picLocks noChangeAspect="1" noChangeArrowheads="1"/>
              <a:extLst>
                <a:ext uri="{84589F7E-364E-4C9E-8A38-B11213B215E9}">
                  <a14:cameraTool cellRange="消費替式" spid="_x0000_s6300"/>
                </a:ext>
              </a:extLst>
            </xdr:cNvPicPr>
          </xdr:nvPicPr>
          <xdr:blipFill>
            <a:blip xmlns:r="http://schemas.openxmlformats.org/officeDocument/2006/relationships" r:embed="rId2"/>
            <a:srcRect/>
            <a:stretch>
              <a:fillRect/>
            </a:stretch>
          </xdr:blipFill>
          <xdr:spPr bwMode="auto">
            <a:xfrm>
              <a:off x="629476" y="5449957"/>
              <a:ext cx="2990021" cy="422413"/>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13</xdr:col>
      <xdr:colOff>0</xdr:colOff>
      <xdr:row>58</xdr:row>
      <xdr:rowOff>0</xdr:rowOff>
    </xdr:from>
    <xdr:ext cx="3404153" cy="449354"/>
    <mc:AlternateContent xmlns:mc="http://schemas.openxmlformats.org/markup-compatibility/2006" xmlns:a14="http://schemas.microsoft.com/office/drawing/2010/main">
      <mc:Choice Requires="a14">
        <xdr:sp macro="" textlink="">
          <xdr:nvSpPr>
            <xdr:cNvPr id="19" name="テキスト ボックス 18"/>
            <xdr:cNvSpPr txBox="1"/>
          </xdr:nvSpPr>
          <xdr:spPr>
            <a:xfrm>
              <a:off x="8343900" y="12230100"/>
              <a:ext cx="3404153" cy="449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r>
                          <a:rPr lang="en-US" altLang="ja-JP" sz="1100">
                            <a:solidFill>
                              <a:schemeClr val="tx1"/>
                            </a:solidFill>
                            <a:effectLst/>
                            <a:latin typeface="Cambria Math"/>
                            <a:ea typeface="+mn-ea"/>
                            <a:cs typeface="+mn-cs"/>
                          </a:rPr>
                          <m:t> </m:t>
                        </m:r>
                      </m:sub>
                    </m:sSub>
                    <m:f>
                      <m:fPr>
                        <m:ctrlPr>
                          <a:rPr lang="ja-JP" altLang="ja-JP" sz="1100" b="1"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3600</m:t>
                        </m:r>
                      </m:num>
                      <m:den>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c</m:t>
                            </m:r>
                          </m:sub>
                        </m:sSub>
                      </m:den>
                    </m:f>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m:rPr>
                                <m:sty m:val="p"/>
                              </m:rPr>
                              <a:rPr lang="en-US" altLang="ja-JP" sz="1100">
                                <a:solidFill>
                                  <a:schemeClr val="tx1"/>
                                </a:solidFill>
                                <a:effectLst/>
                                <a:latin typeface="Cambria Math"/>
                                <a:ea typeface="+mn-ea"/>
                                <a:cs typeface="+mn-cs"/>
                              </a:rPr>
                              <m:t>c</m:t>
                            </m:r>
                          </m:sub>
                        </m:sSub>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H</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60</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c</m:t>
                            </m:r>
                          </m:sub>
                        </m:sSub>
                      </m:num>
                      <m:den>
                        <m:r>
                          <a:rPr lang="en-US" altLang="ja-JP" sz="1100">
                            <a:solidFill>
                              <a:schemeClr val="tx1"/>
                            </a:solidFill>
                            <a:effectLst/>
                            <a:latin typeface="Cambria Math"/>
                            <a:ea typeface="+mn-ea"/>
                            <a:cs typeface="+mn-cs"/>
                          </a:rPr>
                          <m:t>3600</m:t>
                        </m:r>
                      </m:den>
                    </m:f>
                  </m:oMath>
                </m:oMathPara>
              </a14:m>
              <a:endParaRPr kumimoji="1" lang="ja-JP" altLang="en-US" sz="1100"/>
            </a:p>
          </xdr:txBody>
        </xdr:sp>
      </mc:Choice>
      <mc:Fallback xmlns="">
        <xdr:sp macro="" textlink="">
          <xdr:nvSpPr>
            <xdr:cNvPr id="19" name="テキスト ボックス 18"/>
            <xdr:cNvSpPr txBox="1"/>
          </xdr:nvSpPr>
          <xdr:spPr>
            <a:xfrm>
              <a:off x="8343900" y="12230100"/>
              <a:ext cx="3404153" cy="449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3600</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𝑇</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en-US" altLang="ja-JP" sz="1100" b="1"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𝐶𝑉</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H</a:t>
              </a:r>
              <a:r>
                <a:rPr lang="en-US" altLang="ja-JP" sz="1100"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60</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3600</a:t>
              </a:r>
              <a:endParaRPr kumimoji="1" lang="ja-JP" altLang="en-US" sz="1100"/>
            </a:p>
          </xdr:txBody>
        </xdr:sp>
      </mc:Fallback>
    </mc:AlternateContent>
    <xdr:clientData/>
  </xdr:oneCellAnchor>
  <xdr:oneCellAnchor>
    <xdr:from>
      <xdr:col>13</xdr:col>
      <xdr:colOff>0</xdr:colOff>
      <xdr:row>60</xdr:row>
      <xdr:rowOff>0</xdr:rowOff>
    </xdr:from>
    <xdr:ext cx="3404153" cy="449354"/>
    <mc:AlternateContent xmlns:mc="http://schemas.openxmlformats.org/markup-compatibility/2006" xmlns:a14="http://schemas.microsoft.com/office/drawing/2010/main">
      <mc:Choice Requires="a14">
        <xdr:sp macro="" textlink="">
          <xdr:nvSpPr>
            <xdr:cNvPr id="20" name="テキスト ボックス 19"/>
            <xdr:cNvSpPr txBox="1"/>
          </xdr:nvSpPr>
          <xdr:spPr>
            <a:xfrm>
              <a:off x="8343900" y="12668250"/>
              <a:ext cx="3404153" cy="449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r>
                          <a:rPr lang="en-US" altLang="ja-JP" sz="1100">
                            <a:solidFill>
                              <a:schemeClr val="tx1"/>
                            </a:solidFill>
                            <a:effectLst/>
                            <a:latin typeface="Cambria Math"/>
                            <a:ea typeface="+mn-ea"/>
                            <a:cs typeface="+mn-cs"/>
                          </a:rPr>
                          <m:t> </m:t>
                        </m:r>
                      </m:sub>
                    </m:sSub>
                    <m:f>
                      <m:fPr>
                        <m:ctrlPr>
                          <a:rPr lang="ja-JP" altLang="ja-JP" sz="1100" b="1"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3600</m:t>
                        </m:r>
                      </m:num>
                      <m:den>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c</m:t>
                            </m:r>
                          </m:sub>
                        </m:sSub>
                      </m:den>
                    </m:f>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𝐶</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m:rPr>
                                <m:sty m:val="p"/>
                              </m:rPr>
                              <a:rPr lang="en-US" altLang="ja-JP" sz="1100">
                                <a:solidFill>
                                  <a:schemeClr val="tx1"/>
                                </a:solidFill>
                                <a:effectLst/>
                                <a:latin typeface="Cambria Math"/>
                                <a:ea typeface="+mn-ea"/>
                                <a:cs typeface="+mn-cs"/>
                              </a:rPr>
                              <m:t>c</m:t>
                            </m:r>
                          </m:sub>
                        </m:sSub>
                        <m:d>
                          <m:dPr>
                            <m:ctrlPr>
                              <a:rPr lang="ja-JP" altLang="ja-JP" sz="1100" b="1" i="1">
                                <a:solidFill>
                                  <a:schemeClr val="tx1"/>
                                </a:solidFill>
                                <a:effectLst/>
                                <a:latin typeface="Cambria Math"/>
                                <a:ea typeface="+mn-ea"/>
                                <a:cs typeface="+mn-cs"/>
                              </a:rPr>
                            </m:ctrlPr>
                          </m:dPr>
                          <m:e>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h</m:t>
                                </m:r>
                                <m:r>
                                  <m:rPr>
                                    <m:sty m:val="p"/>
                                  </m:rPr>
                                  <a:rPr lang="en-US" altLang="ja-JP" sz="1100" b="0" i="0">
                                    <a:solidFill>
                                      <a:schemeClr val="tx1"/>
                                    </a:solidFill>
                                    <a:effectLst/>
                                    <a:latin typeface="Cambria Math"/>
                                    <a:ea typeface="+mn-ea"/>
                                    <a:cs typeface="+mn-cs"/>
                                  </a:rPr>
                                  <m:t>C</m:t>
                                </m:r>
                                <m:r>
                                  <a:rPr lang="en-US" altLang="ja-JP" sz="1100">
                                    <a:solidFill>
                                      <a:schemeClr val="tx1"/>
                                    </a:solidFill>
                                    <a:effectLst/>
                                    <a:latin typeface="Cambria Math"/>
                                    <a:ea typeface="+mn-ea"/>
                                    <a:cs typeface="+mn-cs"/>
                                  </a:rPr>
                                  <m:t> </m:t>
                                </m:r>
                              </m:sub>
                            </m:sSub>
                            <m:r>
                              <a:rPr lang="en-US" altLang="ja-JP" sz="1100" b="1" i="1">
                                <a:solidFill>
                                  <a:schemeClr val="tx1"/>
                                </a:solidFill>
                                <a:effectLst/>
                                <a:latin typeface="Cambria Math"/>
                                <a:ea typeface="+mn-ea"/>
                                <a:cs typeface="+mn-cs"/>
                              </a:rPr>
                              <m:t>−</m:t>
                            </m:r>
                            <m:r>
                              <a:rPr lang="en-US" altLang="ja-JP" sz="1100" b="0" i="0">
                                <a:solidFill>
                                  <a:schemeClr val="tx1"/>
                                </a:solidFill>
                                <a:effectLst/>
                                <a:latin typeface="Cambria Math"/>
                                <a:ea typeface="+mn-ea"/>
                                <a:cs typeface="+mn-cs"/>
                              </a:rPr>
                              <m:t>15</m:t>
                            </m:r>
                          </m:e>
                        </m:d>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𝑊</m:t>
                            </m:r>
                          </m:e>
                          <m:sub>
                            <m:r>
                              <m:rPr>
                                <m:sty m:val="p"/>
                              </m:rPr>
                              <a:rPr lang="en-US" altLang="ja-JP" sz="1100">
                                <a:solidFill>
                                  <a:schemeClr val="tx1"/>
                                </a:solidFill>
                                <a:effectLst/>
                                <a:latin typeface="Cambria Math"/>
                                <a:ea typeface="+mn-ea"/>
                                <a:cs typeface="+mn-cs"/>
                              </a:rPr>
                              <m:t>c</m:t>
                            </m:r>
                          </m:sub>
                        </m:sSub>
                      </m:num>
                      <m:den>
                        <m:r>
                          <a:rPr lang="en-US" altLang="ja-JP" sz="1100">
                            <a:solidFill>
                              <a:schemeClr val="tx1"/>
                            </a:solidFill>
                            <a:effectLst/>
                            <a:latin typeface="Cambria Math"/>
                            <a:ea typeface="+mn-ea"/>
                            <a:cs typeface="+mn-cs"/>
                          </a:rPr>
                          <m:t>3600</m:t>
                        </m:r>
                      </m:den>
                    </m:f>
                  </m:oMath>
                </m:oMathPara>
              </a14:m>
              <a:endParaRPr kumimoji="1" lang="ja-JP" altLang="en-US" sz="1100"/>
            </a:p>
          </xdr:txBody>
        </xdr:sp>
      </mc:Choice>
      <mc:Fallback xmlns="">
        <xdr:sp macro="" textlink="">
          <xdr:nvSpPr>
            <xdr:cNvPr id="20" name="テキスト ボックス 19"/>
            <xdr:cNvSpPr txBox="1"/>
          </xdr:nvSpPr>
          <xdr:spPr>
            <a:xfrm>
              <a:off x="8343900" y="12668250"/>
              <a:ext cx="3404153" cy="449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en-US"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 3600</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𝑇</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en-US" altLang="ja-JP" sz="1100" b="1"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𝐶𝑉</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𝜃</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h</a:t>
              </a:r>
              <a:r>
                <a:rPr lang="en-US" altLang="ja-JP" sz="1100" b="0" i="0">
                  <a:solidFill>
                    <a:schemeClr val="tx1"/>
                  </a:solidFill>
                  <a:effectLst/>
                  <a:latin typeface="Cambria Math"/>
                  <a:ea typeface="+mn-ea"/>
                  <a:cs typeface="+mn-cs"/>
                </a:rPr>
                <a:t>C</a:t>
              </a:r>
              <a:r>
                <a:rPr lang="en-US" altLang="ja-JP" sz="1100" i="0">
                  <a:solidFill>
                    <a:schemeClr val="tx1"/>
                  </a:solidFill>
                  <a:effectLst/>
                  <a:latin typeface="Cambria Math"/>
                  <a:ea typeface="+mn-ea"/>
                  <a:cs typeface="+mn-cs"/>
                </a:rPr>
                <a:t> </a:t>
              </a:r>
              <a:r>
                <a:rPr lang="ja-JP" altLang="ja-JP" sz="1100" b="1" i="0">
                  <a:solidFill>
                    <a:schemeClr val="tx1"/>
                  </a:solidFill>
                  <a:effectLst/>
                  <a:latin typeface="Cambria Math"/>
                  <a:ea typeface="+mn-ea"/>
                  <a:cs typeface="+mn-cs"/>
                </a:rPr>
                <a:t>)</a:t>
              </a:r>
              <a:r>
                <a:rPr lang="en-US" altLang="ja-JP" sz="1100" b="1" i="0">
                  <a:solidFill>
                    <a:schemeClr val="tx1"/>
                  </a:solidFill>
                  <a:effectLst/>
                  <a:latin typeface="Cambria Math"/>
                  <a:ea typeface="+mn-ea"/>
                  <a:cs typeface="+mn-cs"/>
                </a:rPr>
                <a:t>−</a:t>
              </a:r>
              <a:r>
                <a:rPr lang="en-US" altLang="ja-JP" sz="1100" b="0" i="0">
                  <a:solidFill>
                    <a:schemeClr val="tx1"/>
                  </a:solidFill>
                  <a:effectLst/>
                  <a:latin typeface="Cambria Math"/>
                  <a:ea typeface="+mn-ea"/>
                  <a:cs typeface="+mn-cs"/>
                </a:rPr>
                <a:t>15</a:t>
              </a:r>
              <a:r>
                <a:rPr lang="en-US" altLang="ja-JP" sz="1100" b="1" i="0">
                  <a:solidFill>
                    <a:schemeClr val="tx1"/>
                  </a:solidFill>
                  <a:effectLst/>
                  <a:latin typeface="Cambria Math"/>
                  <a:ea typeface="+mn-ea"/>
                  <a:cs typeface="+mn-cs"/>
                </a:rPr>
                <a:t>)</a:t>
              </a:r>
              <a:r>
                <a:rPr lang="ja-JP" altLang="ja-JP" sz="1100" b="1"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𝑊</a:t>
              </a:r>
              <a:r>
                <a:rPr lang="ja-JP" altLang="ja-JP" sz="1100" b="1"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b="1"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3600</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2</xdr:col>
          <xdr:colOff>28575</xdr:colOff>
          <xdr:row>55</xdr:row>
          <xdr:rowOff>180976</xdr:rowOff>
        </xdr:from>
        <xdr:to>
          <xdr:col>6</xdr:col>
          <xdr:colOff>7454</xdr:colOff>
          <xdr:row>57</xdr:row>
          <xdr:rowOff>223630</xdr:rowOff>
        </xdr:to>
        <xdr:pic>
          <xdr:nvPicPr>
            <xdr:cNvPr id="21" name="図 63"/>
            <xdr:cNvPicPr>
              <a:picLocks noChangeAspect="1" noChangeArrowheads="1"/>
              <a:extLst>
                <a:ext uri="{84589F7E-364E-4C9E-8A38-B11213B215E9}">
                  <a14:cameraTool cellRange="消費処式" spid="_x0000_s6301"/>
                </a:ext>
              </a:extLst>
            </xdr:cNvPicPr>
          </xdr:nvPicPr>
          <xdr:blipFill>
            <a:blip xmlns:r="http://schemas.openxmlformats.org/officeDocument/2006/relationships" r:embed="rId3"/>
            <a:srcRect/>
            <a:stretch>
              <a:fillRect/>
            </a:stretch>
          </xdr:blipFill>
          <xdr:spPr bwMode="auto">
            <a:xfrm>
              <a:off x="981075" y="11768346"/>
              <a:ext cx="3035162" cy="398806"/>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2</xdr:col>
      <xdr:colOff>23192</xdr:colOff>
      <xdr:row>67</xdr:row>
      <xdr:rowOff>188844</xdr:rowOff>
    </xdr:from>
    <xdr:ext cx="914400" cy="438005"/>
    <mc:AlternateContent xmlns:mc="http://schemas.openxmlformats.org/markup-compatibility/2006" xmlns:a14="http://schemas.microsoft.com/office/drawing/2010/main">
      <mc:Choice Requires="a14">
        <xdr:sp macro="" textlink="">
          <xdr:nvSpPr>
            <xdr:cNvPr id="22" name="テキスト ボックス 21"/>
            <xdr:cNvSpPr txBox="1"/>
          </xdr:nvSpPr>
          <xdr:spPr>
            <a:xfrm>
              <a:off x="975692" y="14343822"/>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b="1">
                        <a:solidFill>
                          <a:schemeClr val="tx1"/>
                        </a:solidFill>
                        <a:effectLst/>
                        <a:latin typeface="Cambria Math"/>
                        <a:ea typeface="+mn-ea"/>
                        <a:cs typeface="+mn-cs"/>
                      </a:rPr>
                      <m:t>=</m:t>
                    </m:r>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b="1"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oMath>
                </m:oMathPara>
              </a14:m>
              <a:endParaRPr kumimoji="1" lang="ja-JP" altLang="en-US" sz="1100"/>
            </a:p>
          </xdr:txBody>
        </xdr:sp>
      </mc:Choice>
      <mc:Fallback xmlns="">
        <xdr:sp macro="" textlink="">
          <xdr:nvSpPr>
            <xdr:cNvPr id="22" name="テキスト ボックス 21"/>
            <xdr:cNvSpPr txBox="1"/>
          </xdr:nvSpPr>
          <xdr:spPr>
            <a:xfrm>
              <a:off x="975692" y="14343822"/>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ja-JP" altLang="ja-JP" sz="1100" b="1" i="0">
                  <a:solidFill>
                    <a:schemeClr val="tx1"/>
                  </a:solidFill>
                  <a:effectLst/>
                  <a:latin typeface="+mn-lt"/>
                  <a:ea typeface="+mn-ea"/>
                  <a:cs typeface="+mn-cs"/>
                </a:rPr>
                <a:t>〖</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b="1"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en-US" altLang="ja-JP" sz="1100" b="1" i="0">
                  <a:solidFill>
                    <a:schemeClr val="tx1"/>
                  </a:solidFill>
                  <a:effectLst/>
                  <a:latin typeface="+mn-lt"/>
                  <a:ea typeface="+mn-ea"/>
                  <a:cs typeface="+mn-cs"/>
                </a:rPr>
                <a:t>=</a:t>
              </a:r>
              <a:r>
                <a:rPr lang="en-US" altLang="ja-JP" sz="1100" i="0">
                  <a:solidFill>
                    <a:schemeClr val="tx1"/>
                  </a:solidFill>
                  <a:effectLst/>
                  <a:latin typeface="+mn-lt"/>
                  <a:ea typeface="+mn-ea"/>
                  <a:cs typeface="+mn-cs"/>
                </a:rPr>
                <a:t>𝑃</a:t>
              </a:r>
              <a:r>
                <a:rPr lang="ja-JP" altLang="ja-JP" sz="1100" b="1"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b="1"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b="1"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b="1"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en-US" altLang="ja-JP" sz="1100" b="1" i="0">
                  <a:solidFill>
                    <a:schemeClr val="tx1"/>
                  </a:solidFill>
                  <a:effectLst/>
                  <a:latin typeface="+mn-lt"/>
                  <a:ea typeface="+mn-ea"/>
                  <a:cs typeface="+mn-cs"/>
                </a:rPr>
                <a:t> </a:t>
              </a:r>
              <a:endParaRPr kumimoji="1" lang="ja-JP" altLang="en-US" sz="1100"/>
            </a:p>
          </xdr:txBody>
        </xdr:sp>
      </mc:Fallback>
    </mc:AlternateContent>
    <xdr:clientData/>
  </xdr:oneCellAnchor>
  <xdr:oneCellAnchor>
    <xdr:from>
      <xdr:col>1</xdr:col>
      <xdr:colOff>248477</xdr:colOff>
      <xdr:row>80</xdr:row>
      <xdr:rowOff>230256</xdr:rowOff>
    </xdr:from>
    <xdr:ext cx="3429001" cy="472694"/>
    <mc:AlternateContent xmlns:mc="http://schemas.openxmlformats.org/markup-compatibility/2006" xmlns:a14="http://schemas.microsoft.com/office/drawing/2010/main">
      <mc:Choice Requires="a14">
        <xdr:sp macro="" textlink="">
          <xdr:nvSpPr>
            <xdr:cNvPr id="23" name="テキスト ボックス 22"/>
            <xdr:cNvSpPr txBox="1"/>
          </xdr:nvSpPr>
          <xdr:spPr>
            <a:xfrm>
              <a:off x="935934" y="17019104"/>
              <a:ext cx="3429001"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dV</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a:rPr lang="en-US" altLang="ja-JP" sz="1100" i="1">
                            <a:solidFill>
                              <a:schemeClr val="tx1"/>
                            </a:solidFill>
                            <a:effectLst/>
                            <a:latin typeface="Cambria Math"/>
                            <a:ea typeface="+mn-ea"/>
                            <a:cs typeface="+mn-cs"/>
                          </a:rPr>
                          <m:t>𝑠</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a:solidFill>
                              <a:schemeClr val="tx1"/>
                            </a:solidFill>
                            <a:effectLst/>
                            <a:latin typeface="Cambria Math"/>
                            <a:ea typeface="+mn-ea"/>
                            <a:cs typeface="+mn-cs"/>
                          </a:rPr>
                          <m:t>sr</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sr</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a:rPr lang="en-US" altLang="ja-JP" sz="1100" i="1">
                                <a:solidFill>
                                  <a:schemeClr val="tx1"/>
                                </a:solidFill>
                                <a:effectLst/>
                                <a:latin typeface="Cambria Math"/>
                                <a:ea typeface="+mn-ea"/>
                                <a:cs typeface="+mn-cs"/>
                              </a:rPr>
                              <m:t>𝑑</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a:rPr lang="en-US" altLang="ja-JP" sz="1100" i="1">
                                <a:solidFill>
                                  <a:schemeClr val="tx1"/>
                                </a:solidFill>
                                <a:effectLst/>
                                <a:latin typeface="Cambria Math"/>
                                <a:ea typeface="+mn-ea"/>
                                <a:cs typeface="+mn-cs"/>
                              </a:rPr>
                              <m:t>𝑐</m:t>
                            </m:r>
                          </m:sub>
                        </m:sSub>
                      </m:den>
                    </m:f>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𝑐</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𝑑</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a:rPr lang="en-US" altLang="ja-JP" sz="1100" i="1">
                                    <a:solidFill>
                                      <a:schemeClr val="tx1"/>
                                    </a:solidFill>
                                    <a:effectLst/>
                                    <a:latin typeface="Cambria Math"/>
                                    <a:ea typeface="+mn-ea"/>
                                    <a:cs typeface="+mn-cs"/>
                                  </a:rPr>
                                  <m:t>𝑑</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a:rPr lang="en-US" altLang="ja-JP" sz="1100" i="1">
                                    <a:solidFill>
                                      <a:schemeClr val="tx1"/>
                                    </a:solidFill>
                                    <a:effectLst/>
                                    <a:latin typeface="Cambria Math"/>
                                    <a:ea typeface="+mn-ea"/>
                                    <a:cs typeface="+mn-cs"/>
                                  </a:rPr>
                                  <m:t>𝑐</m:t>
                                </m:r>
                              </m:sub>
                            </m:sSub>
                          </m:den>
                        </m:f>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𝑖</m:t>
                        </m:r>
                      </m:sub>
                    </m:sSub>
                  </m:oMath>
                </m:oMathPara>
              </a14:m>
              <a:endParaRPr kumimoji="1" lang="ja-JP" altLang="en-US" sz="1100"/>
            </a:p>
          </xdr:txBody>
        </xdr:sp>
      </mc:Choice>
      <mc:Fallback xmlns="">
        <xdr:sp macro="" textlink="">
          <xdr:nvSpPr>
            <xdr:cNvPr id="23" name="テキスト ボックス 22"/>
            <xdr:cNvSpPr txBox="1"/>
          </xdr:nvSpPr>
          <xdr:spPr>
            <a:xfrm>
              <a:off x="935934" y="17019104"/>
              <a:ext cx="3429001"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dV=𝑛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sr</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sr+𝑣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0</xdr:col>
          <xdr:colOff>707569</xdr:colOff>
          <xdr:row>10</xdr:row>
          <xdr:rowOff>180292</xdr:rowOff>
        </xdr:from>
        <xdr:to>
          <xdr:col>2</xdr:col>
          <xdr:colOff>354037</xdr:colOff>
          <xdr:row>12</xdr:row>
          <xdr:rowOff>81254</xdr:rowOff>
        </xdr:to>
        <xdr:pic>
          <xdr:nvPicPr>
            <xdr:cNvPr id="24" name="図 63"/>
            <xdr:cNvPicPr>
              <a:picLocks noChangeAspect="1" noChangeArrowheads="1"/>
              <a:extLst>
                <a:ext uri="{84589F7E-364E-4C9E-8A38-B11213B215E9}">
                  <a14:cameraTool cellRange="温記号" spid="_x0000_s6302"/>
                </a:ext>
              </a:extLst>
            </xdr:cNvPicPr>
          </xdr:nvPicPr>
          <xdr:blipFill>
            <a:blip xmlns:r="http://schemas.openxmlformats.org/officeDocument/2006/relationships" r:embed="rId4"/>
            <a:srcRect/>
            <a:stretch>
              <a:fillRect/>
            </a:stretch>
          </xdr:blipFill>
          <xdr:spPr bwMode="auto">
            <a:xfrm>
              <a:off x="707569" y="2513917"/>
              <a:ext cx="684013" cy="33639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37420</xdr:colOff>
          <xdr:row>10</xdr:row>
          <xdr:rowOff>180294</xdr:rowOff>
        </xdr:from>
        <xdr:to>
          <xdr:col>6</xdr:col>
          <xdr:colOff>282602</xdr:colOff>
          <xdr:row>12</xdr:row>
          <xdr:rowOff>81256</xdr:rowOff>
        </xdr:to>
        <xdr:pic>
          <xdr:nvPicPr>
            <xdr:cNvPr id="25" name="図 63"/>
            <xdr:cNvPicPr>
              <a:picLocks noChangeAspect="1" noChangeArrowheads="1"/>
              <a:extLst>
                <a:ext uri="{84589F7E-364E-4C9E-8A38-B11213B215E9}">
                  <a14:cameraTool cellRange="温記号" spid="_x0000_s6303"/>
                </a:ext>
              </a:extLst>
            </xdr:cNvPicPr>
          </xdr:nvPicPr>
          <xdr:blipFill>
            <a:blip xmlns:r="http://schemas.openxmlformats.org/officeDocument/2006/relationships" r:embed="rId5"/>
            <a:srcRect/>
            <a:stretch>
              <a:fillRect/>
            </a:stretch>
          </xdr:blipFill>
          <xdr:spPr bwMode="auto">
            <a:xfrm>
              <a:off x="3969884" y="2513919"/>
              <a:ext cx="684013" cy="33639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42685</xdr:colOff>
          <xdr:row>27</xdr:row>
          <xdr:rowOff>173492</xdr:rowOff>
        </xdr:from>
        <xdr:to>
          <xdr:col>6</xdr:col>
          <xdr:colOff>287867</xdr:colOff>
          <xdr:row>29</xdr:row>
          <xdr:rowOff>91462</xdr:rowOff>
        </xdr:to>
        <xdr:pic>
          <xdr:nvPicPr>
            <xdr:cNvPr id="26" name="図 63"/>
            <xdr:cNvPicPr>
              <a:picLocks noChangeAspect="1" noChangeArrowheads="1"/>
              <a:extLst>
                <a:ext uri="{84589F7E-364E-4C9E-8A38-B11213B215E9}">
                  <a14:cameraTool cellRange="温記号" spid="_x0000_s6304"/>
                </a:ext>
              </a:extLst>
            </xdr:cNvPicPr>
          </xdr:nvPicPr>
          <xdr:blipFill>
            <a:blip xmlns:r="http://schemas.openxmlformats.org/officeDocument/2006/relationships" r:embed="rId6"/>
            <a:srcRect/>
            <a:stretch>
              <a:fillRect/>
            </a:stretch>
          </xdr:blipFill>
          <xdr:spPr bwMode="auto">
            <a:xfrm>
              <a:off x="3978487" y="6165256"/>
              <a:ext cx="683691" cy="338508"/>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690562</xdr:colOff>
          <xdr:row>27</xdr:row>
          <xdr:rowOff>173491</xdr:rowOff>
        </xdr:from>
        <xdr:to>
          <xdr:col>2</xdr:col>
          <xdr:colOff>337030</xdr:colOff>
          <xdr:row>29</xdr:row>
          <xdr:rowOff>91461</xdr:rowOff>
        </xdr:to>
        <xdr:pic>
          <xdr:nvPicPr>
            <xdr:cNvPr id="27" name="図 63"/>
            <xdr:cNvPicPr>
              <a:picLocks noChangeAspect="1" noChangeArrowheads="1"/>
              <a:extLst>
                <a:ext uri="{84589F7E-364E-4C9E-8A38-B11213B215E9}">
                  <a14:cameraTool cellRange="温記号" spid="_x0000_s6305"/>
                </a:ext>
              </a:extLst>
            </xdr:cNvPicPr>
          </xdr:nvPicPr>
          <xdr:blipFill>
            <a:blip xmlns:r="http://schemas.openxmlformats.org/officeDocument/2006/relationships" r:embed="rId7"/>
            <a:srcRect/>
            <a:stretch>
              <a:fillRect/>
            </a:stretch>
          </xdr:blipFill>
          <xdr:spPr bwMode="auto">
            <a:xfrm>
              <a:off x="690562" y="6140223"/>
              <a:ext cx="684013" cy="336390"/>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251733</xdr:colOff>
          <xdr:row>59</xdr:row>
          <xdr:rowOff>183697</xdr:rowOff>
        </xdr:from>
        <xdr:to>
          <xdr:col>2</xdr:col>
          <xdr:colOff>639109</xdr:colOff>
          <xdr:row>61</xdr:row>
          <xdr:rowOff>84658</xdr:rowOff>
        </xdr:to>
        <xdr:pic>
          <xdr:nvPicPr>
            <xdr:cNvPr id="28" name="図 63"/>
            <xdr:cNvPicPr>
              <a:picLocks noChangeAspect="1" noChangeArrowheads="1"/>
              <a:extLst>
                <a:ext uri="{84589F7E-364E-4C9E-8A38-B11213B215E9}">
                  <a14:cameraTool cellRange="温記号" spid="_x0000_s6306"/>
                </a:ext>
              </a:extLst>
            </xdr:cNvPicPr>
          </xdr:nvPicPr>
          <xdr:blipFill>
            <a:blip xmlns:r="http://schemas.openxmlformats.org/officeDocument/2006/relationships" r:embed="rId8"/>
            <a:srcRect/>
            <a:stretch>
              <a:fillRect/>
            </a:stretch>
          </xdr:blipFill>
          <xdr:spPr bwMode="auto">
            <a:xfrm>
              <a:off x="993322" y="12607018"/>
              <a:ext cx="683332" cy="336390"/>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59</xdr:row>
          <xdr:rowOff>173491</xdr:rowOff>
        </xdr:from>
        <xdr:to>
          <xdr:col>7</xdr:col>
          <xdr:colOff>273757</xdr:colOff>
          <xdr:row>61</xdr:row>
          <xdr:rowOff>74452</xdr:rowOff>
        </xdr:to>
        <xdr:pic>
          <xdr:nvPicPr>
            <xdr:cNvPr id="29" name="図 63"/>
            <xdr:cNvPicPr>
              <a:picLocks noChangeAspect="1" noChangeArrowheads="1"/>
              <a:extLst>
                <a:ext uri="{84589F7E-364E-4C9E-8A38-B11213B215E9}">
                  <a14:cameraTool cellRange="温記号" spid="_x0000_s6307"/>
                </a:ext>
              </a:extLst>
            </xdr:cNvPicPr>
          </xdr:nvPicPr>
          <xdr:blipFill>
            <a:blip xmlns:r="http://schemas.openxmlformats.org/officeDocument/2006/relationships" r:embed="rId9"/>
            <a:srcRect/>
            <a:stretch>
              <a:fillRect/>
            </a:stretch>
          </xdr:blipFill>
          <xdr:spPr bwMode="auto">
            <a:xfrm>
              <a:off x="4561795" y="12596812"/>
              <a:ext cx="681971" cy="336390"/>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62"/>
  <sheetViews>
    <sheetView tabSelected="1" view="pageBreakPreview" zoomScaleNormal="100" zoomScaleSheetLayoutView="100" workbookViewId="0">
      <selection activeCell="A3" sqref="A3:A4"/>
    </sheetView>
  </sheetViews>
  <sheetFormatPr defaultRowHeight="13.5"/>
  <cols>
    <col min="1" max="1" width="13.625" style="28" customWidth="1"/>
    <col min="2" max="2" width="10.625" style="28" customWidth="1"/>
    <col min="3" max="4" width="5.25" style="28" customWidth="1"/>
    <col min="5" max="5" width="5.875" style="28" customWidth="1"/>
    <col min="6" max="6" width="7.625" style="28" customWidth="1"/>
    <col min="7" max="7" width="7.125" style="28" customWidth="1"/>
    <col min="8" max="8" width="9.625" style="28" customWidth="1"/>
    <col min="9" max="9" width="5" style="28" customWidth="1"/>
    <col min="10" max="10" width="5.375" style="28" customWidth="1"/>
    <col min="11" max="11" width="7.625" style="28" customWidth="1"/>
    <col min="12" max="12" width="8" style="28" customWidth="1"/>
    <col min="13" max="13" width="5.625" style="28" customWidth="1"/>
    <col min="14" max="14" width="12.375" style="28" customWidth="1"/>
    <col min="15" max="16384" width="9" style="28"/>
  </cols>
  <sheetData>
    <row r="1" spans="1:17" ht="14.25" thickBot="1">
      <c r="A1" s="1"/>
      <c r="B1" s="1"/>
      <c r="C1" s="1"/>
      <c r="D1" s="1"/>
      <c r="E1" s="1"/>
      <c r="F1" s="1"/>
      <c r="G1" s="259"/>
      <c r="H1" s="260"/>
      <c r="I1" s="379"/>
      <c r="J1" s="379"/>
      <c r="K1" s="335"/>
      <c r="L1" s="335"/>
    </row>
    <row r="2" spans="1:17" ht="18.75" customHeight="1" thickTop="1" thickBot="1">
      <c r="A2" s="338" t="s">
        <v>297</v>
      </c>
      <c r="B2" s="339"/>
      <c r="C2" s="339"/>
      <c r="D2" s="339"/>
      <c r="E2" s="339"/>
      <c r="F2" s="339"/>
      <c r="G2" s="339"/>
      <c r="H2" s="339"/>
      <c r="I2" s="339"/>
      <c r="J2" s="339"/>
      <c r="K2" s="339"/>
      <c r="L2" s="340"/>
    </row>
    <row r="3" spans="1:17" ht="21" customHeight="1" thickTop="1">
      <c r="A3" s="351" t="s">
        <v>33</v>
      </c>
      <c r="B3" s="438" t="s">
        <v>216</v>
      </c>
      <c r="C3" s="439"/>
      <c r="D3" s="439"/>
      <c r="E3" s="439"/>
      <c r="F3" s="439"/>
      <c r="G3" s="439"/>
      <c r="H3" s="440"/>
      <c r="I3" s="411" t="s">
        <v>232</v>
      </c>
      <c r="J3" s="412"/>
      <c r="K3" s="353"/>
      <c r="L3" s="354"/>
    </row>
    <row r="4" spans="1:17" ht="20.25" customHeight="1">
      <c r="A4" s="352"/>
      <c r="B4" s="441"/>
      <c r="C4" s="442"/>
      <c r="D4" s="442"/>
      <c r="E4" s="442"/>
      <c r="F4" s="442"/>
      <c r="G4" s="442"/>
      <c r="H4" s="443"/>
      <c r="I4" s="413" t="s">
        <v>43</v>
      </c>
      <c r="J4" s="414"/>
      <c r="K4" s="355"/>
      <c r="L4" s="356"/>
    </row>
    <row r="5" spans="1:17" ht="27" customHeight="1">
      <c r="A5" s="106" t="s">
        <v>34</v>
      </c>
      <c r="B5" s="306"/>
      <c r="C5" s="446"/>
      <c r="D5" s="446"/>
      <c r="E5" s="446"/>
      <c r="F5" s="447"/>
      <c r="G5" s="272" t="s">
        <v>5</v>
      </c>
      <c r="H5" s="278"/>
      <c r="I5" s="279"/>
      <c r="J5" s="279"/>
      <c r="K5" s="279"/>
      <c r="L5" s="280"/>
      <c r="N5" s="76"/>
    </row>
    <row r="6" spans="1:17" ht="27" customHeight="1" thickBot="1">
      <c r="A6" s="107" t="s">
        <v>4</v>
      </c>
      <c r="B6" s="269"/>
      <c r="C6" s="270"/>
      <c r="D6" s="270"/>
      <c r="E6" s="270"/>
      <c r="F6" s="271"/>
      <c r="G6" s="273"/>
      <c r="H6" s="281"/>
      <c r="I6" s="282"/>
      <c r="J6" s="282"/>
      <c r="K6" s="282"/>
      <c r="L6" s="283"/>
      <c r="N6" s="76"/>
    </row>
    <row r="7" spans="1:17" s="1" customFormat="1" ht="20.25" customHeight="1">
      <c r="A7" s="229" t="s">
        <v>7</v>
      </c>
      <c r="B7" s="451"/>
      <c r="C7" s="452"/>
      <c r="D7" s="452"/>
      <c r="E7" s="452"/>
      <c r="F7" s="452"/>
      <c r="G7" s="336" t="s">
        <v>23</v>
      </c>
      <c r="H7" s="448"/>
      <c r="I7" s="449"/>
      <c r="J7" s="449"/>
      <c r="K7" s="449"/>
      <c r="L7" s="450"/>
    </row>
    <row r="8" spans="1:17" s="1" customFormat="1" ht="19.5" customHeight="1">
      <c r="A8" s="230" t="s">
        <v>8</v>
      </c>
      <c r="B8" s="2"/>
      <c r="C8" s="350" t="s">
        <v>37</v>
      </c>
      <c r="D8" s="350"/>
      <c r="E8" s="348"/>
      <c r="F8" s="349"/>
      <c r="G8" s="337"/>
      <c r="H8" s="357"/>
      <c r="I8" s="358"/>
      <c r="J8" s="358"/>
      <c r="K8" s="358"/>
      <c r="L8" s="359"/>
      <c r="N8" s="3"/>
    </row>
    <row r="9" spans="1:17" s="1" customFormat="1" ht="24" customHeight="1">
      <c r="A9" s="231" t="s">
        <v>9</v>
      </c>
      <c r="B9" s="380"/>
      <c r="C9" s="381"/>
      <c r="D9" s="381"/>
      <c r="E9" s="381"/>
      <c r="F9" s="381"/>
      <c r="G9" s="381"/>
      <c r="H9" s="381"/>
      <c r="I9" s="381"/>
      <c r="J9" s="381"/>
      <c r="K9" s="381"/>
      <c r="L9" s="382"/>
    </row>
    <row r="10" spans="1:17" ht="19.5" customHeight="1">
      <c r="A10" s="367" t="s">
        <v>18</v>
      </c>
      <c r="B10" s="108" t="s">
        <v>169</v>
      </c>
      <c r="C10" s="341"/>
      <c r="D10" s="342"/>
      <c r="E10" s="109" t="s">
        <v>50</v>
      </c>
      <c r="F10" s="4"/>
      <c r="G10" s="109" t="s">
        <v>51</v>
      </c>
      <c r="H10" s="4"/>
      <c r="I10" s="415" t="s">
        <v>52</v>
      </c>
      <c r="J10" s="416"/>
      <c r="K10" s="110" t="s">
        <v>35</v>
      </c>
      <c r="L10" s="103"/>
    </row>
    <row r="11" spans="1:17" ht="19.5" customHeight="1">
      <c r="A11" s="368"/>
      <c r="B11" s="111" t="s">
        <v>10</v>
      </c>
      <c r="C11" s="389"/>
      <c r="D11" s="390"/>
      <c r="E11" s="390"/>
      <c r="F11" s="391"/>
      <c r="G11" s="366"/>
      <c r="H11" s="346"/>
      <c r="I11" s="346"/>
      <c r="J11" s="346"/>
      <c r="K11" s="346"/>
      <c r="L11" s="362"/>
    </row>
    <row r="12" spans="1:17" ht="12" customHeight="1">
      <c r="A12" s="368"/>
      <c r="B12" s="383" t="s">
        <v>173</v>
      </c>
      <c r="C12" s="385" t="s">
        <v>129</v>
      </c>
      <c r="D12" s="276"/>
      <c r="E12" s="284" t="s">
        <v>122</v>
      </c>
      <c r="F12" s="387"/>
      <c r="G12" s="392" t="s">
        <v>14</v>
      </c>
      <c r="H12" s="393"/>
      <c r="I12" s="385" t="s">
        <v>227</v>
      </c>
      <c r="J12" s="276"/>
      <c r="K12" s="419" t="s">
        <v>122</v>
      </c>
      <c r="L12" s="458"/>
    </row>
    <row r="13" spans="1:17" ht="12" customHeight="1">
      <c r="A13" s="368"/>
      <c r="B13" s="384"/>
      <c r="C13" s="386"/>
      <c r="D13" s="277"/>
      <c r="E13" s="285"/>
      <c r="F13" s="388"/>
      <c r="G13" s="394"/>
      <c r="H13" s="395"/>
      <c r="I13" s="421"/>
      <c r="J13" s="277"/>
      <c r="K13" s="420"/>
      <c r="L13" s="459"/>
    </row>
    <row r="14" spans="1:17" ht="19.5" customHeight="1">
      <c r="A14" s="368"/>
      <c r="B14" s="112" t="s">
        <v>15</v>
      </c>
      <c r="C14" s="453"/>
      <c r="D14" s="307"/>
      <c r="E14" s="346" t="s">
        <v>81</v>
      </c>
      <c r="F14" s="445"/>
      <c r="G14" s="444" t="s">
        <v>172</v>
      </c>
      <c r="H14" s="445"/>
      <c r="I14" s="306"/>
      <c r="J14" s="307"/>
      <c r="K14" s="346" t="s">
        <v>24</v>
      </c>
      <c r="L14" s="362"/>
    </row>
    <row r="15" spans="1:17" ht="19.5" customHeight="1">
      <c r="A15" s="368"/>
      <c r="B15" s="112" t="s">
        <v>322</v>
      </c>
      <c r="C15" s="489"/>
      <c r="D15" s="490"/>
      <c r="E15" s="346" t="s">
        <v>82</v>
      </c>
      <c r="F15" s="347"/>
      <c r="G15" s="422" t="s">
        <v>171</v>
      </c>
      <c r="H15" s="423"/>
      <c r="I15" s="423"/>
      <c r="J15" s="424"/>
      <c r="K15" s="102"/>
      <c r="L15" s="113" t="s">
        <v>170</v>
      </c>
    </row>
    <row r="16" spans="1:17" ht="19.5" customHeight="1" thickBot="1">
      <c r="A16" s="369"/>
      <c r="B16" s="462" t="s">
        <v>174</v>
      </c>
      <c r="C16" s="463"/>
      <c r="D16" s="463"/>
      <c r="E16" s="463"/>
      <c r="F16" s="464"/>
      <c r="G16" s="363" t="s">
        <v>62</v>
      </c>
      <c r="H16" s="364"/>
      <c r="I16" s="364"/>
      <c r="J16" s="364"/>
      <c r="K16" s="364"/>
      <c r="L16" s="365"/>
      <c r="N16" s="28" t="s">
        <v>62</v>
      </c>
      <c r="O16" s="28" t="s">
        <v>233</v>
      </c>
      <c r="P16" s="28" t="s">
        <v>234</v>
      </c>
      <c r="Q16" s="232" t="s">
        <v>235</v>
      </c>
    </row>
    <row r="17" spans="1:18" ht="3.75" customHeight="1" thickBot="1">
      <c r="A17" s="309"/>
      <c r="B17" s="309"/>
      <c r="C17" s="309"/>
      <c r="D17" s="309"/>
      <c r="E17" s="309"/>
      <c r="F17" s="309"/>
      <c r="G17" s="309"/>
      <c r="H17" s="309"/>
      <c r="I17" s="309"/>
      <c r="J17" s="309"/>
      <c r="K17" s="309"/>
      <c r="L17" s="309"/>
    </row>
    <row r="18" spans="1:18" ht="11.25" customHeight="1">
      <c r="A18" s="310" t="s">
        <v>298</v>
      </c>
      <c r="B18" s="294" t="s">
        <v>230</v>
      </c>
      <c r="C18" s="295"/>
      <c r="D18" s="295"/>
      <c r="E18" s="295"/>
      <c r="F18" s="292"/>
      <c r="G18" s="492" t="s">
        <v>224</v>
      </c>
      <c r="H18" s="274" t="str">
        <f>IF(AND('1.定格消費電力'!H40&lt;&gt;"",'1.定格消費電力'!H25="",'1.定格消費電力'!H32="",'1.定格消費電力'!H40&lt;='1.定格消費電力'!E41,'1.定格消費電力'!H40&gt;='1.定格消費電力'!F41,'1.定格消費電力'!H38&lt;&gt;""),'1.定格消費電力'!H38,IF(OR('1.定格消費電力'!H25&lt;&gt;"",'1.定格消費電力'!H32&lt;&gt;""),"-",""))</f>
        <v/>
      </c>
      <c r="I18" s="485" t="s">
        <v>194</v>
      </c>
      <c r="J18" s="486"/>
      <c r="K18" s="370" t="str">
        <f>IF(AND(H18&lt;&gt;"",H18&lt;&gt;"-"),"消費電力の許容差","")</f>
        <v/>
      </c>
      <c r="L18" s="371"/>
      <c r="N18" s="114"/>
      <c r="O18" s="29"/>
      <c r="P18" s="29"/>
      <c r="Q18" s="114"/>
      <c r="R18" s="29"/>
    </row>
    <row r="19" spans="1:18" ht="11.25" customHeight="1">
      <c r="A19" s="311"/>
      <c r="B19" s="296"/>
      <c r="C19" s="297"/>
      <c r="D19" s="297"/>
      <c r="E19" s="297"/>
      <c r="F19" s="293"/>
      <c r="G19" s="493"/>
      <c r="H19" s="275"/>
      <c r="I19" s="317"/>
      <c r="J19" s="318"/>
      <c r="K19" s="221" t="str">
        <f>IF(AND(H18&lt;&gt;"",H18&lt;&gt;"-"),+'1.定格消費電力'!E41,"")</f>
        <v/>
      </c>
      <c r="L19" s="222" t="str">
        <f>IF(AND(H18&lt;&gt;"",H18&lt;&gt;"-"),+'1.定格消費電力'!F41,"")</f>
        <v/>
      </c>
      <c r="N19" s="114"/>
      <c r="O19" s="29"/>
      <c r="P19" s="29"/>
      <c r="Q19" s="114"/>
      <c r="R19" s="29"/>
    </row>
    <row r="20" spans="1:18" ht="9" customHeight="1">
      <c r="A20" s="311"/>
      <c r="B20" s="296"/>
      <c r="C20" s="297"/>
      <c r="D20" s="297"/>
      <c r="E20" s="297"/>
      <c r="F20" s="288" t="s">
        <v>228</v>
      </c>
      <c r="G20" s="289"/>
      <c r="H20" s="300" t="str">
        <f>IF(AND('1.定格消費電力'!H25&lt;='1.定格消費電力'!E26,'1.定格消費電力'!H25&gt;='1.定格消費電力'!F26),'1.定格消費電力'!H21,IF(AND(H18&lt;&gt;"",H18&lt;&gt;"-"),"-",""))</f>
        <v/>
      </c>
      <c r="I20" s="313" t="str">
        <f>IF(AND(H20&lt;&gt;"",H20&lt;&gt;"-"),"(kW）","")</f>
        <v/>
      </c>
      <c r="J20" s="314"/>
      <c r="K20" s="286" t="str">
        <f>IF(AND(H20&lt;&gt;"",H20&lt;&gt;"-"),"消費電力の許容差","")</f>
        <v/>
      </c>
      <c r="L20" s="287"/>
      <c r="N20" s="115"/>
      <c r="O20" s="34"/>
      <c r="P20" s="34"/>
      <c r="Q20" s="115"/>
    </row>
    <row r="21" spans="1:18" ht="9" customHeight="1">
      <c r="A21" s="311"/>
      <c r="B21" s="296"/>
      <c r="C21" s="297"/>
      <c r="D21" s="297"/>
      <c r="E21" s="297"/>
      <c r="F21" s="495"/>
      <c r="G21" s="496"/>
      <c r="H21" s="302"/>
      <c r="I21" s="315"/>
      <c r="J21" s="316"/>
      <c r="K21" s="223" t="str">
        <f>IF(AND(H20&lt;&gt;"",H20&lt;&gt;"-"),'1.定格消費電力'!E26,"")</f>
        <v/>
      </c>
      <c r="L21" s="224" t="str">
        <f>IF(AND(H20&lt;&gt;"",H20&lt;&gt;"-"),'1.定格消費電力'!F26,"")</f>
        <v/>
      </c>
      <c r="N21" s="115"/>
      <c r="O21" s="34"/>
      <c r="P21" s="34"/>
      <c r="Q21" s="115"/>
    </row>
    <row r="22" spans="1:18" ht="9" customHeight="1">
      <c r="A22" s="311"/>
      <c r="B22" s="296"/>
      <c r="C22" s="297"/>
      <c r="D22" s="297"/>
      <c r="E22" s="297"/>
      <c r="F22" s="290"/>
      <c r="G22" s="291"/>
      <c r="H22" s="301"/>
      <c r="I22" s="317"/>
      <c r="J22" s="318"/>
      <c r="K22" s="487" t="str">
        <f>IF(AND(H20&lt;&gt;"",H20&lt;&gt;"-"),'1.定格消費電力'!H23&amp;"Hz時","")</f>
        <v/>
      </c>
      <c r="L22" s="488"/>
      <c r="N22" s="115"/>
      <c r="O22" s="34"/>
      <c r="P22" s="34"/>
      <c r="Q22" s="115"/>
    </row>
    <row r="23" spans="1:18" ht="11.25" customHeight="1">
      <c r="A23" s="311"/>
      <c r="B23" s="296"/>
      <c r="C23" s="297"/>
      <c r="D23" s="297"/>
      <c r="E23" s="297"/>
      <c r="F23" s="288" t="s">
        <v>229</v>
      </c>
      <c r="G23" s="289"/>
      <c r="H23" s="300" t="str">
        <f>IF(AND('1.定格消費電力'!H32&lt;='1.定格消費電力'!E33,'1.定格消費電力'!H32&gt;='1.定格消費電力'!F33),'1.定格消費電力'!H30,IF(AND(H18&lt;&gt;"",H18&lt;&gt;"-"),"-",""))</f>
        <v/>
      </c>
      <c r="I23" s="313" t="str">
        <f>IF(AND(H23&lt;&gt;"",H23&lt;&gt;"-"),"(kW）","")</f>
        <v/>
      </c>
      <c r="J23" s="314"/>
      <c r="K23" s="286" t="str">
        <f>IF(AND(H23&lt;&gt;"",H23&lt;&gt;"-"),"消費電力の許容差","")</f>
        <v/>
      </c>
      <c r="L23" s="287"/>
      <c r="N23" s="115"/>
      <c r="O23" s="34"/>
      <c r="P23" s="34"/>
      <c r="Q23" s="115"/>
    </row>
    <row r="24" spans="1:18" ht="11.25" customHeight="1">
      <c r="A24" s="311"/>
      <c r="B24" s="298"/>
      <c r="C24" s="299"/>
      <c r="D24" s="299"/>
      <c r="E24" s="299"/>
      <c r="F24" s="290"/>
      <c r="G24" s="291"/>
      <c r="H24" s="301"/>
      <c r="I24" s="317"/>
      <c r="J24" s="318"/>
      <c r="K24" s="226" t="str">
        <f>IF(AND(H23&lt;&gt;"",H23&lt;&gt;"-"),'1.定格消費電力'!E33,"")</f>
        <v/>
      </c>
      <c r="L24" s="227" t="str">
        <f>IF(AND(H23&lt;&gt;"",H23&lt;&gt;"-"),'1.定格消費電力'!F33,"")</f>
        <v/>
      </c>
      <c r="N24" s="115"/>
      <c r="O24" s="34"/>
      <c r="P24" s="34"/>
      <c r="Q24" s="115"/>
    </row>
    <row r="25" spans="1:18" ht="7.5" customHeight="1">
      <c r="A25" s="311"/>
      <c r="B25" s="319" t="s">
        <v>195</v>
      </c>
      <c r="C25" s="320"/>
      <c r="D25" s="320"/>
      <c r="E25" s="320"/>
      <c r="F25" s="321"/>
      <c r="G25" s="372" t="s">
        <v>158</v>
      </c>
      <c r="H25" s="219"/>
      <c r="I25" s="219"/>
      <c r="J25" s="219"/>
      <c r="K25" s="219"/>
      <c r="L25" s="220"/>
      <c r="N25" s="115"/>
      <c r="O25" s="34"/>
      <c r="P25" s="34"/>
      <c r="Q25" s="115"/>
    </row>
    <row r="26" spans="1:18" ht="7.5" customHeight="1">
      <c r="A26" s="311"/>
      <c r="B26" s="322"/>
      <c r="C26" s="323"/>
      <c r="D26" s="323"/>
      <c r="E26" s="323"/>
      <c r="F26" s="324"/>
      <c r="G26" s="373"/>
      <c r="H26" s="215"/>
      <c r="I26" s="215"/>
      <c r="J26" s="215"/>
      <c r="K26" s="215"/>
      <c r="L26" s="216"/>
      <c r="N26" s="115"/>
      <c r="O26" s="34"/>
      <c r="P26" s="34"/>
      <c r="Q26" s="115"/>
    </row>
    <row r="27" spans="1:18" ht="11.25" customHeight="1">
      <c r="A27" s="311"/>
      <c r="B27" s="296" t="s">
        <v>196</v>
      </c>
      <c r="C27" s="320"/>
      <c r="D27" s="320"/>
      <c r="E27" s="320"/>
      <c r="F27" s="321"/>
      <c r="G27" s="308" t="s">
        <v>55</v>
      </c>
      <c r="H27" s="397" t="str">
        <f>IF(G16="選択してください","",IF(G16="A.立上り時の給湯(60℃)が洗浄タンクに直接入る場合",+'3.立上り性能A'!H34,IF(G16="B.立上り時の給湯(60℃)が仕上げすすぎﾀﾝｸに入る場合",+'3.立上り性能B'!G39,'3.立上り性能B'!G39)))</f>
        <v/>
      </c>
      <c r="I27" s="315" t="s">
        <v>11</v>
      </c>
      <c r="J27" s="316"/>
      <c r="K27" s="374"/>
      <c r="L27" s="375"/>
      <c r="N27" s="115"/>
      <c r="O27" s="29"/>
      <c r="P27" s="29"/>
      <c r="Q27" s="115"/>
    </row>
    <row r="28" spans="1:18" ht="11.25" customHeight="1">
      <c r="A28" s="311"/>
      <c r="B28" s="491"/>
      <c r="C28" s="320"/>
      <c r="D28" s="320"/>
      <c r="E28" s="320"/>
      <c r="F28" s="321"/>
      <c r="G28" s="305"/>
      <c r="H28" s="398"/>
      <c r="I28" s="317"/>
      <c r="J28" s="318"/>
      <c r="K28" s="376"/>
      <c r="L28" s="377"/>
      <c r="N28" s="115"/>
      <c r="O28" s="29"/>
      <c r="P28" s="29"/>
      <c r="Q28" s="115"/>
    </row>
    <row r="29" spans="1:18" ht="11.25" customHeight="1">
      <c r="A29" s="311"/>
      <c r="B29" s="329" t="s">
        <v>197</v>
      </c>
      <c r="C29" s="330"/>
      <c r="D29" s="330"/>
      <c r="E29" s="330"/>
      <c r="F29" s="331"/>
      <c r="G29" s="494" t="s">
        <v>53</v>
      </c>
      <c r="H29" s="303" t="str">
        <f>'4.処理能力'!H50</f>
        <v/>
      </c>
      <c r="I29" s="313" t="s">
        <v>16</v>
      </c>
      <c r="J29" s="314"/>
      <c r="K29" s="460"/>
      <c r="L29" s="461"/>
    </row>
    <row r="30" spans="1:18" ht="11.25" customHeight="1">
      <c r="A30" s="311"/>
      <c r="B30" s="332"/>
      <c r="C30" s="333"/>
      <c r="D30" s="333"/>
      <c r="E30" s="333"/>
      <c r="F30" s="334"/>
      <c r="G30" s="305"/>
      <c r="H30" s="303"/>
      <c r="I30" s="317"/>
      <c r="J30" s="318"/>
      <c r="K30" s="407"/>
      <c r="L30" s="461"/>
    </row>
    <row r="31" spans="1:18" ht="11.25" customHeight="1">
      <c r="A31" s="311"/>
      <c r="B31" s="328" t="s">
        <v>198</v>
      </c>
      <c r="C31" s="327" t="s">
        <v>12</v>
      </c>
      <c r="D31" s="327"/>
      <c r="E31" s="328"/>
      <c r="F31" s="328"/>
      <c r="G31" s="304" t="s">
        <v>262</v>
      </c>
      <c r="H31" s="378" t="str">
        <f>'5.消費電力量'!H20</f>
        <v/>
      </c>
      <c r="I31" s="313" t="s">
        <v>165</v>
      </c>
      <c r="J31" s="314"/>
      <c r="K31" s="407"/>
      <c r="L31" s="406"/>
    </row>
    <row r="32" spans="1:18" ht="11.25" customHeight="1">
      <c r="A32" s="311"/>
      <c r="B32" s="328"/>
      <c r="C32" s="328"/>
      <c r="D32" s="328"/>
      <c r="E32" s="328"/>
      <c r="F32" s="328"/>
      <c r="G32" s="305"/>
      <c r="H32" s="378"/>
      <c r="I32" s="317"/>
      <c r="J32" s="318"/>
      <c r="K32" s="405"/>
      <c r="L32" s="406"/>
      <c r="N32" s="116"/>
    </row>
    <row r="33" spans="1:14" ht="11.25" customHeight="1">
      <c r="A33" s="311"/>
      <c r="B33" s="328"/>
      <c r="C33" s="476" t="s">
        <v>179</v>
      </c>
      <c r="D33" s="477"/>
      <c r="E33" s="477"/>
      <c r="F33" s="478"/>
      <c r="G33" s="304" t="s">
        <v>266</v>
      </c>
      <c r="H33" s="378" t="str">
        <f>'5.消費電力量'!H38</f>
        <v/>
      </c>
      <c r="I33" s="313" t="s">
        <v>165</v>
      </c>
      <c r="J33" s="314"/>
      <c r="K33" s="407"/>
      <c r="L33" s="406"/>
      <c r="N33" s="116"/>
    </row>
    <row r="34" spans="1:14" ht="11.25" customHeight="1">
      <c r="A34" s="311"/>
      <c r="B34" s="328"/>
      <c r="C34" s="479"/>
      <c r="D34" s="480"/>
      <c r="E34" s="480"/>
      <c r="F34" s="481"/>
      <c r="G34" s="305"/>
      <c r="H34" s="378"/>
      <c r="I34" s="317"/>
      <c r="J34" s="318"/>
      <c r="K34" s="405"/>
      <c r="L34" s="406"/>
      <c r="N34" s="116"/>
    </row>
    <row r="35" spans="1:14" ht="11.25" customHeight="1">
      <c r="A35" s="311"/>
      <c r="B35" s="328"/>
      <c r="C35" s="327" t="s">
        <v>44</v>
      </c>
      <c r="D35" s="327"/>
      <c r="E35" s="404"/>
      <c r="F35" s="404"/>
      <c r="G35" s="304" t="s">
        <v>265</v>
      </c>
      <c r="H35" s="410" t="str">
        <f>'5.消費電力量'!H66</f>
        <v/>
      </c>
      <c r="I35" s="313" t="s">
        <v>13</v>
      </c>
      <c r="J35" s="314"/>
      <c r="K35" s="400" t="s">
        <v>153</v>
      </c>
      <c r="L35" s="401"/>
    </row>
    <row r="36" spans="1:14" ht="11.25" customHeight="1">
      <c r="A36" s="311"/>
      <c r="B36" s="328"/>
      <c r="C36" s="404"/>
      <c r="D36" s="404"/>
      <c r="E36" s="404"/>
      <c r="F36" s="404"/>
      <c r="G36" s="305"/>
      <c r="H36" s="410"/>
      <c r="I36" s="317"/>
      <c r="J36" s="318"/>
      <c r="K36" s="402"/>
      <c r="L36" s="403"/>
    </row>
    <row r="37" spans="1:14" ht="11.25" customHeight="1">
      <c r="A37" s="311"/>
      <c r="B37" s="328"/>
      <c r="C37" s="327" t="s">
        <v>17</v>
      </c>
      <c r="D37" s="327"/>
      <c r="E37" s="328"/>
      <c r="F37" s="328"/>
      <c r="G37" s="304" t="s">
        <v>264</v>
      </c>
      <c r="H37" s="410" t="str">
        <f>'5.消費電力量'!H76</f>
        <v/>
      </c>
      <c r="I37" s="313" t="s">
        <v>13</v>
      </c>
      <c r="J37" s="314"/>
      <c r="K37" s="405"/>
      <c r="L37" s="406"/>
    </row>
    <row r="38" spans="1:14" ht="11.25" customHeight="1">
      <c r="A38" s="311"/>
      <c r="B38" s="328"/>
      <c r="C38" s="327"/>
      <c r="D38" s="327"/>
      <c r="E38" s="328"/>
      <c r="F38" s="328"/>
      <c r="G38" s="305"/>
      <c r="H38" s="410"/>
      <c r="I38" s="317"/>
      <c r="J38" s="318"/>
      <c r="K38" s="405"/>
      <c r="L38" s="406"/>
    </row>
    <row r="39" spans="1:14" ht="9" customHeight="1">
      <c r="A39" s="311"/>
      <c r="B39" s="328"/>
      <c r="C39" s="465" t="s">
        <v>295</v>
      </c>
      <c r="D39" s="466"/>
      <c r="E39" s="466"/>
      <c r="F39" s="467"/>
      <c r="G39" s="325" t="s">
        <v>263</v>
      </c>
      <c r="H39" s="345" t="str">
        <f>'5.消費電力量'!H95</f>
        <v/>
      </c>
      <c r="I39" s="313" t="s">
        <v>6</v>
      </c>
      <c r="J39" s="314"/>
      <c r="K39" s="343" t="str">
        <f>"処理量 "&amp;TEXT(+'5.消費電力量'!H90,"0")&amp;"ラック/日"</f>
        <v>処理量 100ラック/日</v>
      </c>
      <c r="L39" s="344"/>
      <c r="N39" s="28">
        <f>+'5.消費電力量'!H90</f>
        <v>100</v>
      </c>
    </row>
    <row r="40" spans="1:14" ht="9" customHeight="1">
      <c r="A40" s="311"/>
      <c r="B40" s="328"/>
      <c r="C40" s="468"/>
      <c r="D40" s="469"/>
      <c r="E40" s="469"/>
      <c r="F40" s="470"/>
      <c r="G40" s="325"/>
      <c r="H40" s="345"/>
      <c r="I40" s="315"/>
      <c r="J40" s="316"/>
      <c r="K40" s="360" t="str">
        <f>"洗浄水入替え回数 "&amp;TEXT(+'5.消費電力量'!H92,"0")&amp;"回/日"</f>
        <v>洗浄水入替え回数 1回/日</v>
      </c>
      <c r="L40" s="361"/>
      <c r="N40" s="28">
        <f>+'5.消費電力量'!H92</f>
        <v>1</v>
      </c>
    </row>
    <row r="41" spans="1:14" ht="9" customHeight="1">
      <c r="A41" s="311"/>
      <c r="B41" s="328"/>
      <c r="C41" s="468"/>
      <c r="D41" s="469"/>
      <c r="E41" s="469"/>
      <c r="F41" s="470"/>
      <c r="G41" s="325"/>
      <c r="H41" s="345"/>
      <c r="I41" s="315"/>
      <c r="J41" s="316"/>
      <c r="K41" s="360" t="str">
        <f>"稼働時間"&amp;TEXT(+'5.消費電力量'!H89,"0.0")&amp;"h/日"</f>
        <v>稼働時間10.0h/日</v>
      </c>
      <c r="L41" s="361"/>
      <c r="N41" s="28">
        <f>+'5.消費電力量'!H89</f>
        <v>10</v>
      </c>
    </row>
    <row r="42" spans="1:14" ht="9" customHeight="1">
      <c r="A42" s="311"/>
      <c r="B42" s="328"/>
      <c r="C42" s="482"/>
      <c r="D42" s="483"/>
      <c r="E42" s="483"/>
      <c r="F42" s="484"/>
      <c r="G42" s="326"/>
      <c r="H42" s="345"/>
      <c r="I42" s="317"/>
      <c r="J42" s="318"/>
      <c r="K42" s="408" t="str">
        <f>"立上り "&amp;TEXT(+'5.消費電力量'!H91,"0")&amp;"回/日"</f>
        <v>立上り 1回/日</v>
      </c>
      <c r="L42" s="409"/>
      <c r="N42" s="28">
        <f>+'5.消費電力量'!H91</f>
        <v>1</v>
      </c>
    </row>
    <row r="43" spans="1:14" ht="11.25" customHeight="1">
      <c r="A43" s="311"/>
      <c r="B43" s="328" t="s">
        <v>210</v>
      </c>
      <c r="C43" s="327" t="s">
        <v>127</v>
      </c>
      <c r="D43" s="327"/>
      <c r="E43" s="328"/>
      <c r="F43" s="328"/>
      <c r="G43" s="325" t="s">
        <v>87</v>
      </c>
      <c r="H43" s="399" t="str">
        <f>'6.給湯量'!H8</f>
        <v/>
      </c>
      <c r="I43" s="313" t="s">
        <v>83</v>
      </c>
      <c r="J43" s="314"/>
      <c r="K43" s="407"/>
      <c r="L43" s="406"/>
    </row>
    <row r="44" spans="1:14" ht="11.25" customHeight="1">
      <c r="A44" s="311"/>
      <c r="B44" s="328"/>
      <c r="C44" s="327"/>
      <c r="D44" s="327"/>
      <c r="E44" s="328"/>
      <c r="F44" s="328"/>
      <c r="G44" s="326"/>
      <c r="H44" s="399"/>
      <c r="I44" s="317"/>
      <c r="J44" s="318"/>
      <c r="K44" s="405"/>
      <c r="L44" s="406"/>
    </row>
    <row r="45" spans="1:14" ht="11.25" customHeight="1">
      <c r="A45" s="311"/>
      <c r="B45" s="328"/>
      <c r="C45" s="327" t="s">
        <v>128</v>
      </c>
      <c r="D45" s="327"/>
      <c r="E45" s="328"/>
      <c r="F45" s="328"/>
      <c r="G45" s="325" t="s">
        <v>38</v>
      </c>
      <c r="H45" s="457" t="str">
        <f>'6.給湯量'!H13</f>
        <v/>
      </c>
      <c r="I45" s="313" t="s">
        <v>84</v>
      </c>
      <c r="J45" s="314"/>
      <c r="K45" s="434"/>
      <c r="L45" s="435"/>
    </row>
    <row r="46" spans="1:14" ht="11.25" customHeight="1">
      <c r="A46" s="311"/>
      <c r="B46" s="328"/>
      <c r="C46" s="327"/>
      <c r="D46" s="327"/>
      <c r="E46" s="328"/>
      <c r="F46" s="328"/>
      <c r="G46" s="326"/>
      <c r="H46" s="457"/>
      <c r="I46" s="317"/>
      <c r="J46" s="318"/>
      <c r="K46" s="436"/>
      <c r="L46" s="437"/>
    </row>
    <row r="47" spans="1:14" ht="7.5" customHeight="1">
      <c r="A47" s="311"/>
      <c r="B47" s="328"/>
      <c r="C47" s="327" t="s">
        <v>159</v>
      </c>
      <c r="D47" s="327"/>
      <c r="E47" s="328"/>
      <c r="F47" s="328"/>
      <c r="G47" s="396" t="s">
        <v>158</v>
      </c>
      <c r="H47" s="213"/>
      <c r="I47" s="213"/>
      <c r="J47" s="213"/>
      <c r="K47" s="213"/>
      <c r="L47" s="214"/>
    </row>
    <row r="48" spans="1:14" ht="7.5" customHeight="1">
      <c r="A48" s="311"/>
      <c r="B48" s="328"/>
      <c r="C48" s="327"/>
      <c r="D48" s="327"/>
      <c r="E48" s="328"/>
      <c r="F48" s="328"/>
      <c r="G48" s="373"/>
      <c r="H48" s="215"/>
      <c r="I48" s="215"/>
      <c r="J48" s="215"/>
      <c r="K48" s="215"/>
      <c r="L48" s="216"/>
    </row>
    <row r="49" spans="1:14" ht="9" customHeight="1">
      <c r="A49" s="311"/>
      <c r="B49" s="328"/>
      <c r="C49" s="465" t="s">
        <v>296</v>
      </c>
      <c r="D49" s="466"/>
      <c r="E49" s="466"/>
      <c r="F49" s="467"/>
      <c r="G49" s="325" t="s">
        <v>45</v>
      </c>
      <c r="H49" s="429" t="str">
        <f>'6.給湯量'!H28</f>
        <v/>
      </c>
      <c r="I49" s="313" t="s">
        <v>85</v>
      </c>
      <c r="J49" s="314"/>
      <c r="K49" s="417" t="str">
        <f>"処理量 "&amp;TEXT(+'6.給湯量'!H26,"0")&amp;"ラック/日"</f>
        <v>処理量 100ラック/日</v>
      </c>
      <c r="L49" s="418"/>
      <c r="N49" s="28">
        <f>+'6.給湯量'!H26</f>
        <v>100</v>
      </c>
    </row>
    <row r="50" spans="1:14" ht="9" customHeight="1">
      <c r="A50" s="311"/>
      <c r="B50" s="474"/>
      <c r="C50" s="468"/>
      <c r="D50" s="469"/>
      <c r="E50" s="469"/>
      <c r="F50" s="470"/>
      <c r="G50" s="425"/>
      <c r="H50" s="430"/>
      <c r="I50" s="315"/>
      <c r="J50" s="316"/>
      <c r="K50" s="360" t="str">
        <f>"洗浄水入替え回数 "&amp;TEXT(+'6.給湯量'!H25,"0")&amp;"回/日"</f>
        <v>洗浄水入替え回数 1回/日</v>
      </c>
      <c r="L50" s="361"/>
      <c r="N50" s="28">
        <f>+'6.給湯量'!H25</f>
        <v>1</v>
      </c>
    </row>
    <row r="51" spans="1:14" ht="9" customHeight="1" thickBot="1">
      <c r="A51" s="312"/>
      <c r="B51" s="475"/>
      <c r="C51" s="471"/>
      <c r="D51" s="472"/>
      <c r="E51" s="472"/>
      <c r="F51" s="473"/>
      <c r="G51" s="426"/>
      <c r="H51" s="431"/>
      <c r="I51" s="432"/>
      <c r="J51" s="433"/>
      <c r="K51" s="427" t="str">
        <f>"立上り回数 "&amp;TEXT(+'6.給湯量'!H24,"0")&amp;"回/日"</f>
        <v>立上り回数 1回/日</v>
      </c>
      <c r="L51" s="428"/>
      <c r="N51" s="28">
        <f>+'6.給湯量'!H24</f>
        <v>1</v>
      </c>
    </row>
    <row r="52" spans="1:14" s="1" customFormat="1" ht="13.5" customHeight="1">
      <c r="A52" s="454" t="s">
        <v>218</v>
      </c>
      <c r="B52" s="5"/>
      <c r="C52" s="6"/>
      <c r="D52" s="6"/>
      <c r="E52" s="6"/>
      <c r="F52" s="6"/>
      <c r="G52" s="6"/>
      <c r="H52" s="6"/>
      <c r="I52" s="6"/>
      <c r="J52" s="6"/>
      <c r="K52" s="6"/>
      <c r="L52" s="7"/>
    </row>
    <row r="53" spans="1:14" s="1" customFormat="1" ht="13.5" customHeight="1">
      <c r="A53" s="455"/>
      <c r="B53" s="8"/>
      <c r="C53" s="9"/>
      <c r="D53" s="9"/>
      <c r="E53" s="9"/>
      <c r="F53" s="9"/>
      <c r="G53" s="9"/>
      <c r="H53" s="9"/>
      <c r="I53" s="9"/>
      <c r="J53" s="9"/>
      <c r="K53" s="9"/>
      <c r="L53" s="10"/>
    </row>
    <row r="54" spans="1:14" s="1" customFormat="1" ht="13.5" customHeight="1">
      <c r="A54" s="455"/>
      <c r="B54" s="8"/>
      <c r="C54" s="9"/>
      <c r="D54" s="9"/>
      <c r="E54" s="9"/>
      <c r="F54" s="9"/>
      <c r="G54" s="9"/>
      <c r="H54" s="9"/>
      <c r="I54" s="9"/>
      <c r="J54" s="9"/>
      <c r="K54" s="9"/>
      <c r="L54" s="10"/>
    </row>
    <row r="55" spans="1:14" s="1" customFormat="1">
      <c r="A55" s="455"/>
      <c r="B55" s="8"/>
      <c r="C55" s="9"/>
      <c r="D55" s="9"/>
      <c r="E55" s="9"/>
      <c r="F55" s="9"/>
      <c r="G55" s="9"/>
      <c r="H55" s="9"/>
      <c r="I55" s="9"/>
      <c r="J55" s="9"/>
      <c r="K55" s="9"/>
      <c r="L55" s="10"/>
    </row>
    <row r="56" spans="1:14" s="1" customFormat="1">
      <c r="A56" s="455"/>
      <c r="B56" s="8"/>
      <c r="C56" s="9"/>
      <c r="D56" s="9"/>
      <c r="E56" s="9"/>
      <c r="F56" s="9"/>
      <c r="G56" s="9"/>
      <c r="H56" s="9"/>
      <c r="I56" s="9"/>
      <c r="J56" s="9"/>
      <c r="K56" s="9"/>
      <c r="L56" s="10"/>
    </row>
    <row r="57" spans="1:14" s="1" customFormat="1">
      <c r="A57" s="455"/>
      <c r="B57" s="8"/>
      <c r="C57" s="9"/>
      <c r="D57" s="9"/>
      <c r="E57" s="9"/>
      <c r="F57" s="9"/>
      <c r="G57" s="9"/>
      <c r="H57" s="9"/>
      <c r="I57" s="9"/>
      <c r="J57" s="9"/>
      <c r="K57" s="9"/>
      <c r="L57" s="10"/>
    </row>
    <row r="58" spans="1:14" s="1" customFormat="1">
      <c r="A58" s="455"/>
      <c r="B58" s="8"/>
      <c r="C58" s="9"/>
      <c r="D58" s="9"/>
      <c r="E58" s="9"/>
      <c r="F58" s="9"/>
      <c r="G58" s="9"/>
      <c r="H58" s="9"/>
      <c r="I58" s="9"/>
      <c r="J58" s="9"/>
      <c r="K58" s="9"/>
      <c r="L58" s="10"/>
    </row>
    <row r="59" spans="1:14" s="1" customFormat="1">
      <c r="A59" s="455"/>
      <c r="B59" s="8"/>
      <c r="C59" s="9"/>
      <c r="D59" s="9"/>
      <c r="E59" s="9"/>
      <c r="F59" s="9"/>
      <c r="G59" s="9"/>
      <c r="H59" s="9"/>
      <c r="I59" s="9"/>
      <c r="J59" s="9"/>
      <c r="K59" s="9"/>
      <c r="L59" s="10"/>
    </row>
    <row r="60" spans="1:14" s="1" customFormat="1">
      <c r="A60" s="455"/>
      <c r="B60" s="8"/>
      <c r="C60" s="9"/>
      <c r="D60" s="9"/>
      <c r="E60" s="9"/>
      <c r="F60" s="9"/>
      <c r="G60" s="9"/>
      <c r="H60" s="9"/>
      <c r="I60" s="9"/>
      <c r="J60" s="9"/>
      <c r="K60" s="9"/>
      <c r="L60" s="10"/>
    </row>
    <row r="61" spans="1:14" s="1" customFormat="1" ht="15" customHeight="1" thickBot="1">
      <c r="A61" s="456"/>
      <c r="B61" s="11"/>
      <c r="C61" s="12"/>
      <c r="D61" s="12"/>
      <c r="E61" s="12"/>
      <c r="F61" s="12"/>
      <c r="G61" s="12"/>
      <c r="H61" s="12"/>
      <c r="I61" s="12"/>
      <c r="J61" s="12"/>
      <c r="K61" s="12"/>
      <c r="L61" s="13"/>
    </row>
    <row r="62" spans="1:14" ht="6.75" customHeight="1"/>
  </sheetData>
  <sheetProtection password="89E8" sheet="1" scenarios="1" formatCells="0" formatRows="0" insertRows="0" deleteRows="0"/>
  <mergeCells count="124">
    <mergeCell ref="A52:A61"/>
    <mergeCell ref="H45:H46"/>
    <mergeCell ref="L12:L13"/>
    <mergeCell ref="K50:L50"/>
    <mergeCell ref="E14:F14"/>
    <mergeCell ref="K29:L30"/>
    <mergeCell ref="K31:L32"/>
    <mergeCell ref="I27:J28"/>
    <mergeCell ref="G45:G46"/>
    <mergeCell ref="K43:L44"/>
    <mergeCell ref="B16:F16"/>
    <mergeCell ref="C49:F51"/>
    <mergeCell ref="B31:B42"/>
    <mergeCell ref="B43:B51"/>
    <mergeCell ref="C33:F34"/>
    <mergeCell ref="C39:F42"/>
    <mergeCell ref="C45:F46"/>
    <mergeCell ref="I18:J19"/>
    <mergeCell ref="K22:L22"/>
    <mergeCell ref="C15:D15"/>
    <mergeCell ref="B27:F28"/>
    <mergeCell ref="G18:G19"/>
    <mergeCell ref="G29:G30"/>
    <mergeCell ref="F20:G22"/>
    <mergeCell ref="I3:J3"/>
    <mergeCell ref="I4:J4"/>
    <mergeCell ref="I10:J10"/>
    <mergeCell ref="I37:J38"/>
    <mergeCell ref="K49:L49"/>
    <mergeCell ref="K12:K13"/>
    <mergeCell ref="I12:I13"/>
    <mergeCell ref="G15:J15"/>
    <mergeCell ref="I31:J32"/>
    <mergeCell ref="G49:G51"/>
    <mergeCell ref="K51:L51"/>
    <mergeCell ref="H49:H51"/>
    <mergeCell ref="I49:J51"/>
    <mergeCell ref="G33:G34"/>
    <mergeCell ref="G37:G38"/>
    <mergeCell ref="I45:J46"/>
    <mergeCell ref="H37:H38"/>
    <mergeCell ref="K45:L46"/>
    <mergeCell ref="B3:H4"/>
    <mergeCell ref="G14:H14"/>
    <mergeCell ref="B5:F5"/>
    <mergeCell ref="H7:L7"/>
    <mergeCell ref="B7:F7"/>
    <mergeCell ref="C14:D14"/>
    <mergeCell ref="I1:J1"/>
    <mergeCell ref="I29:J30"/>
    <mergeCell ref="B9:L9"/>
    <mergeCell ref="B12:B13"/>
    <mergeCell ref="C12:C13"/>
    <mergeCell ref="F12:F13"/>
    <mergeCell ref="C11:F11"/>
    <mergeCell ref="G12:H13"/>
    <mergeCell ref="G47:G48"/>
    <mergeCell ref="I43:J44"/>
    <mergeCell ref="H27:H28"/>
    <mergeCell ref="I35:J36"/>
    <mergeCell ref="K23:L23"/>
    <mergeCell ref="H43:H44"/>
    <mergeCell ref="K35:L36"/>
    <mergeCell ref="C47:F48"/>
    <mergeCell ref="C35:F36"/>
    <mergeCell ref="C37:F38"/>
    <mergeCell ref="K37:L38"/>
    <mergeCell ref="K33:L34"/>
    <mergeCell ref="H33:H34"/>
    <mergeCell ref="K41:L41"/>
    <mergeCell ref="K42:L42"/>
    <mergeCell ref="H35:H36"/>
    <mergeCell ref="K1:L1"/>
    <mergeCell ref="G7:G8"/>
    <mergeCell ref="A2:L2"/>
    <mergeCell ref="C10:D10"/>
    <mergeCell ref="J12:J13"/>
    <mergeCell ref="K39:L39"/>
    <mergeCell ref="H39:H42"/>
    <mergeCell ref="E15:F15"/>
    <mergeCell ref="E8:F8"/>
    <mergeCell ref="C8:D8"/>
    <mergeCell ref="A3:A4"/>
    <mergeCell ref="K3:L3"/>
    <mergeCell ref="K4:L4"/>
    <mergeCell ref="H8:L8"/>
    <mergeCell ref="K40:L40"/>
    <mergeCell ref="I33:J34"/>
    <mergeCell ref="K14:L14"/>
    <mergeCell ref="G16:L16"/>
    <mergeCell ref="G11:L11"/>
    <mergeCell ref="A10:A16"/>
    <mergeCell ref="K18:L18"/>
    <mergeCell ref="G25:G26"/>
    <mergeCell ref="K27:L28"/>
    <mergeCell ref="H31:H32"/>
    <mergeCell ref="H29:H30"/>
    <mergeCell ref="G35:G36"/>
    <mergeCell ref="I14:J14"/>
    <mergeCell ref="G31:G32"/>
    <mergeCell ref="G27:G28"/>
    <mergeCell ref="A17:L17"/>
    <mergeCell ref="A18:A51"/>
    <mergeCell ref="I39:J42"/>
    <mergeCell ref="B25:F26"/>
    <mergeCell ref="I20:J22"/>
    <mergeCell ref="I23:J24"/>
    <mergeCell ref="G43:G44"/>
    <mergeCell ref="C43:F44"/>
    <mergeCell ref="G39:G42"/>
    <mergeCell ref="C31:F32"/>
    <mergeCell ref="B29:F30"/>
    <mergeCell ref="B6:F6"/>
    <mergeCell ref="G5:G6"/>
    <mergeCell ref="H18:H19"/>
    <mergeCell ref="D12:D13"/>
    <mergeCell ref="H5:L6"/>
    <mergeCell ref="E12:E13"/>
    <mergeCell ref="K20:L20"/>
    <mergeCell ref="F23:G24"/>
    <mergeCell ref="F18:F19"/>
    <mergeCell ref="B18:E24"/>
    <mergeCell ref="H23:H24"/>
    <mergeCell ref="H20:H22"/>
  </mergeCells>
  <phoneticPr fontId="3"/>
  <conditionalFormatting sqref="K39:L39">
    <cfRule type="expression" dxfId="20" priority="8" stopIfTrue="1">
      <formula>$N$39&lt;&gt;100</formula>
    </cfRule>
  </conditionalFormatting>
  <conditionalFormatting sqref="K40:L40">
    <cfRule type="expression" dxfId="19" priority="7" stopIfTrue="1">
      <formula>$N$40&lt;&gt;1</formula>
    </cfRule>
  </conditionalFormatting>
  <conditionalFormatting sqref="K41:L41">
    <cfRule type="expression" dxfId="18" priority="6" stopIfTrue="1">
      <formula>$N$41&lt;&gt;10</formula>
    </cfRule>
  </conditionalFormatting>
  <conditionalFormatting sqref="K49:L49">
    <cfRule type="expression" dxfId="17" priority="4" stopIfTrue="1">
      <formula>$N$49&lt;&gt;100</formula>
    </cfRule>
  </conditionalFormatting>
  <conditionalFormatting sqref="K50:L50">
    <cfRule type="expression" dxfId="16" priority="3" stopIfTrue="1">
      <formula>$N$50&lt;&gt;1</formula>
    </cfRule>
  </conditionalFormatting>
  <conditionalFormatting sqref="K51:L51">
    <cfRule type="expression" dxfId="15" priority="2" stopIfTrue="1">
      <formula>$N$51&lt;&gt;1</formula>
    </cfRule>
  </conditionalFormatting>
  <conditionalFormatting sqref="K42:L42">
    <cfRule type="expression" dxfId="14" priority="1" stopIfTrue="1">
      <formula>$N$42&lt;&gt;1</formula>
    </cfRule>
  </conditionalFormatting>
  <dataValidations count="2">
    <dataValidation type="list" allowBlank="1" showInputMessage="1" showErrorMessage="1" sqref="B3:H4">
      <formula1>"アンダーカウンター洗浄機、ドアタイプ洗浄機（選択してください）,アンダーカウンター洗浄機,ドアタイプ洗浄機"</formula1>
    </dataValidation>
    <dataValidation type="list" allowBlank="1" showInputMessage="1" showErrorMessage="1" sqref="G16:L16">
      <formula1>$N$16:$Q$16</formula1>
    </dataValidation>
  </dataValidations>
  <pageMargins left="0.78740157480314965" right="0.51181102362204722" top="0.59055118110236227" bottom="0.59055118110236227" header="0.19685039370078741" footer="0.19685039370078741"/>
  <pageSetup paperSize="9" scale="98" orientation="portrait" r:id="rId1"/>
  <headerFooter alignWithMargins="0"/>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56"/>
  <sheetViews>
    <sheetView view="pageBreakPreview" zoomScaleNormal="100" zoomScaleSheetLayoutView="100" workbookViewId="0">
      <selection activeCell="C5" sqref="C5:D5"/>
    </sheetView>
  </sheetViews>
  <sheetFormatPr defaultRowHeight="13.5"/>
  <cols>
    <col min="1" max="1" width="9.75" style="28" customWidth="1"/>
    <col min="2" max="2" width="6.125" style="28" customWidth="1"/>
    <col min="3" max="3" width="9.125" style="28" customWidth="1"/>
    <col min="4" max="4" width="10.875" style="28" customWidth="1"/>
    <col min="5" max="5" width="9.25" style="28" customWidth="1"/>
    <col min="6" max="6" width="8.875" style="28" customWidth="1"/>
    <col min="7" max="8" width="9.125" style="28" customWidth="1"/>
    <col min="9" max="9" width="7.875" style="28" customWidth="1"/>
    <col min="10" max="10" width="8.625" style="28" customWidth="1"/>
    <col min="11" max="11" width="5.625" style="28" customWidth="1"/>
    <col min="12" max="16384" width="9" style="28"/>
  </cols>
  <sheetData>
    <row r="1" spans="1:10" ht="15" customHeight="1" thickBot="1"/>
    <row r="2" spans="1:10" s="29" customFormat="1" ht="19.5" customHeight="1" thickTop="1" thickBot="1">
      <c r="A2" s="497" t="str">
        <f>+表紙!A2</f>
        <v>業務用厨房熱機器等性能測定結果　【電気機器】</v>
      </c>
      <c r="B2" s="498"/>
      <c r="C2" s="498"/>
      <c r="D2" s="498"/>
      <c r="E2" s="498"/>
      <c r="F2" s="498"/>
      <c r="G2" s="498"/>
      <c r="H2" s="498"/>
      <c r="I2" s="498"/>
      <c r="J2" s="499"/>
    </row>
    <row r="3" spans="1:10" s="29" customFormat="1" ht="28.5" customHeight="1" thickTop="1">
      <c r="A3" s="30" t="s">
        <v>299</v>
      </c>
      <c r="B3" s="509" t="str">
        <f>表紙!B3&amp;"　　　　　　　（１．定格消費電力）"</f>
        <v>アンダーカウンター洗浄機、ドアタイプ洗浄機（選択してください）　　　　　　　（１．定格消費電力）</v>
      </c>
      <c r="C3" s="510"/>
      <c r="D3" s="510"/>
      <c r="E3" s="510"/>
      <c r="F3" s="510"/>
      <c r="G3" s="510"/>
      <c r="H3" s="510"/>
      <c r="I3" s="510"/>
      <c r="J3" s="511"/>
    </row>
    <row r="4" spans="1:10" s="29" customFormat="1" ht="20.100000000000001" customHeight="1" thickBot="1">
      <c r="A4" s="31" t="s">
        <v>4</v>
      </c>
      <c r="B4" s="500" t="str">
        <f>IF(表紙!$B$6=0,"",表紙!$B$6)</f>
        <v/>
      </c>
      <c r="C4" s="500"/>
      <c r="D4" s="501"/>
      <c r="E4" s="502"/>
      <c r="F4" s="237" t="s">
        <v>5</v>
      </c>
      <c r="G4" s="503" t="str">
        <f>IF(表紙!$G$5=0,"",表紙!$G$5)</f>
        <v>製造者名</v>
      </c>
      <c r="H4" s="504"/>
      <c r="I4" s="504"/>
      <c r="J4" s="505"/>
    </row>
    <row r="5" spans="1:10" s="29" customFormat="1" ht="15" customHeight="1" thickBot="1">
      <c r="A5" s="507" t="s">
        <v>39</v>
      </c>
      <c r="B5" s="508"/>
      <c r="C5" s="506"/>
      <c r="D5" s="506"/>
      <c r="E5" s="161" t="s">
        <v>199</v>
      </c>
      <c r="F5" s="23"/>
      <c r="G5" s="162" t="s">
        <v>40</v>
      </c>
      <c r="H5" s="23"/>
      <c r="I5" s="161" t="s">
        <v>41</v>
      </c>
      <c r="J5" s="217"/>
    </row>
    <row r="6" spans="1:10" s="29" customFormat="1" ht="15" customHeight="1">
      <c r="A6" s="36"/>
      <c r="B6" s="198" t="s">
        <v>25</v>
      </c>
      <c r="C6" s="34"/>
      <c r="D6" s="34"/>
      <c r="E6" s="34"/>
      <c r="F6" s="34"/>
      <c r="G6" s="34"/>
      <c r="H6" s="34"/>
      <c r="I6" s="34"/>
      <c r="J6" s="38"/>
    </row>
    <row r="7" spans="1:10" s="29" customFormat="1" ht="15" customHeight="1">
      <c r="A7" s="36"/>
      <c r="B7" s="512" t="s">
        <v>237</v>
      </c>
      <c r="C7" s="512"/>
      <c r="D7" s="512"/>
      <c r="E7" s="512"/>
      <c r="F7" s="512"/>
      <c r="G7" s="512"/>
      <c r="H7" s="512"/>
      <c r="I7" s="512"/>
      <c r="J7" s="38"/>
    </row>
    <row r="8" spans="1:10" s="29" customFormat="1" ht="15" customHeight="1">
      <c r="A8" s="199"/>
      <c r="B8" s="512"/>
      <c r="C8" s="512"/>
      <c r="D8" s="512"/>
      <c r="E8" s="512"/>
      <c r="F8" s="512"/>
      <c r="G8" s="512"/>
      <c r="H8" s="512"/>
      <c r="I8" s="512"/>
      <c r="J8" s="38"/>
    </row>
    <row r="9" spans="1:10" s="29" customFormat="1" ht="7.5" customHeight="1">
      <c r="A9" s="36"/>
      <c r="B9" s="253"/>
      <c r="C9" s="253"/>
      <c r="D9" s="253"/>
      <c r="E9" s="253"/>
      <c r="F9" s="253"/>
      <c r="G9" s="253"/>
      <c r="H9" s="253"/>
      <c r="I9" s="253"/>
      <c r="J9" s="38"/>
    </row>
    <row r="10" spans="1:10" s="29" customFormat="1" ht="15" customHeight="1">
      <c r="A10" s="36"/>
      <c r="B10" s="198" t="s">
        <v>200</v>
      </c>
      <c r="C10" s="34"/>
      <c r="D10" s="34"/>
      <c r="E10" s="34"/>
      <c r="F10" s="34"/>
      <c r="G10" s="34"/>
      <c r="H10" s="34"/>
      <c r="I10" s="34"/>
      <c r="J10" s="38"/>
    </row>
    <row r="11" spans="1:10" s="29" customFormat="1" ht="15.6" customHeight="1">
      <c r="A11" s="36"/>
      <c r="B11" s="513" t="s">
        <v>313</v>
      </c>
      <c r="C11" s="513"/>
      <c r="D11" s="513"/>
      <c r="E11" s="513"/>
      <c r="F11" s="513"/>
      <c r="G11" s="513"/>
      <c r="H11" s="513"/>
      <c r="I11" s="513"/>
      <c r="J11" s="38"/>
    </row>
    <row r="12" spans="1:10" s="29" customFormat="1" ht="15.6" customHeight="1">
      <c r="A12" s="36"/>
      <c r="B12" s="513"/>
      <c r="C12" s="513"/>
      <c r="D12" s="513"/>
      <c r="E12" s="513"/>
      <c r="F12" s="513"/>
      <c r="G12" s="513"/>
      <c r="H12" s="513"/>
      <c r="I12" s="513"/>
      <c r="J12" s="38"/>
    </row>
    <row r="13" spans="1:10" s="29" customFormat="1" ht="15.6" customHeight="1">
      <c r="A13" s="36"/>
      <c r="B13" s="513"/>
      <c r="C13" s="513"/>
      <c r="D13" s="513"/>
      <c r="E13" s="513"/>
      <c r="F13" s="513"/>
      <c r="G13" s="513"/>
      <c r="H13" s="513"/>
      <c r="I13" s="513"/>
      <c r="J13" s="38"/>
    </row>
    <row r="14" spans="1:10" s="29" customFormat="1" ht="15.6" customHeight="1">
      <c r="A14" s="36"/>
      <c r="B14" s="513"/>
      <c r="C14" s="513"/>
      <c r="D14" s="513"/>
      <c r="E14" s="513"/>
      <c r="F14" s="513"/>
      <c r="G14" s="513"/>
      <c r="H14" s="513"/>
      <c r="I14" s="513"/>
      <c r="J14" s="38"/>
    </row>
    <row r="15" spans="1:10" s="29" customFormat="1" ht="15.6" customHeight="1">
      <c r="A15" s="36"/>
      <c r="B15" s="513"/>
      <c r="C15" s="513"/>
      <c r="D15" s="513"/>
      <c r="E15" s="513"/>
      <c r="F15" s="513"/>
      <c r="G15" s="513"/>
      <c r="H15" s="513"/>
      <c r="I15" s="513"/>
      <c r="J15" s="38"/>
    </row>
    <row r="16" spans="1:10" s="29" customFormat="1" ht="19.5" customHeight="1">
      <c r="A16" s="36"/>
      <c r="B16" s="513"/>
      <c r="C16" s="513"/>
      <c r="D16" s="513"/>
      <c r="E16" s="513"/>
      <c r="F16" s="513"/>
      <c r="G16" s="513"/>
      <c r="H16" s="513"/>
      <c r="I16" s="513"/>
      <c r="J16" s="38"/>
    </row>
    <row r="17" spans="1:10" s="29" customFormat="1" ht="12" customHeight="1">
      <c r="A17" s="209"/>
      <c r="B17" s="211"/>
      <c r="C17" s="211"/>
      <c r="D17" s="211"/>
      <c r="E17" s="34"/>
      <c r="F17" s="34"/>
      <c r="G17" s="34"/>
      <c r="H17" s="34"/>
      <c r="I17" s="34"/>
      <c r="J17" s="38"/>
    </row>
    <row r="18" spans="1:10" s="29" customFormat="1" ht="15" customHeight="1">
      <c r="A18" s="36"/>
      <c r="B18" s="34"/>
      <c r="C18" s="34"/>
      <c r="D18" s="34"/>
      <c r="E18" s="34"/>
      <c r="F18" s="34"/>
      <c r="G18" s="245"/>
      <c r="H18" s="245"/>
      <c r="I18" s="34"/>
      <c r="J18" s="38"/>
    </row>
    <row r="19" spans="1:10" ht="16.5" customHeight="1">
      <c r="A19" s="75"/>
      <c r="B19" s="253"/>
      <c r="C19" s="34"/>
      <c r="D19" s="34"/>
      <c r="E19" s="34"/>
      <c r="F19" s="76"/>
      <c r="G19" s="59" t="s">
        <v>220</v>
      </c>
      <c r="H19" s="261"/>
      <c r="I19" s="241" t="s">
        <v>202</v>
      </c>
      <c r="J19" s="207" t="s">
        <v>27</v>
      </c>
    </row>
    <row r="20" spans="1:10" ht="3.75" customHeight="1">
      <c r="A20" s="75"/>
      <c r="B20" s="254"/>
      <c r="C20" s="34"/>
      <c r="D20" s="34"/>
      <c r="E20" s="34"/>
      <c r="F20" s="76"/>
      <c r="G20" s="203"/>
      <c r="H20" s="204"/>
      <c r="I20" s="82"/>
      <c r="J20" s="207"/>
    </row>
    <row r="21" spans="1:10" ht="26.25" customHeight="1">
      <c r="A21" s="75"/>
      <c r="B21" s="34"/>
      <c r="C21" s="34"/>
      <c r="D21" s="34"/>
      <c r="E21" s="205"/>
      <c r="F21" s="76"/>
      <c r="G21" s="59" t="s">
        <v>221</v>
      </c>
      <c r="H21" s="262"/>
      <c r="I21" s="241" t="s">
        <v>202</v>
      </c>
      <c r="J21" s="207" t="s">
        <v>27</v>
      </c>
    </row>
    <row r="22" spans="1:10" ht="3" customHeight="1">
      <c r="A22" s="75"/>
      <c r="B22" s="34"/>
      <c r="C22" s="34"/>
      <c r="D22" s="34"/>
      <c r="E22" s="205"/>
      <c r="F22" s="76"/>
      <c r="G22" s="202"/>
      <c r="H22" s="218"/>
      <c r="I22" s="241"/>
      <c r="J22" s="207"/>
    </row>
    <row r="23" spans="1:10" ht="16.5" customHeight="1">
      <c r="A23" s="75"/>
      <c r="B23" s="76"/>
      <c r="C23" s="34"/>
      <c r="D23" s="34"/>
      <c r="E23" s="205"/>
      <c r="F23" s="76"/>
      <c r="G23" s="59" t="s">
        <v>225</v>
      </c>
      <c r="H23" s="263"/>
      <c r="I23" s="241" t="s">
        <v>219</v>
      </c>
      <c r="J23" s="207" t="s">
        <v>65</v>
      </c>
    </row>
    <row r="24" spans="1:10" ht="3.75" customHeight="1" thickBot="1">
      <c r="A24" s="75"/>
      <c r="B24" s="245"/>
      <c r="C24" s="76"/>
      <c r="D24" s="245"/>
      <c r="E24" s="76"/>
      <c r="F24" s="76"/>
      <c r="G24" s="59"/>
      <c r="H24" s="206"/>
      <c r="I24" s="245"/>
      <c r="J24" s="207"/>
    </row>
    <row r="25" spans="1:10" ht="14.25" customHeight="1" thickBot="1">
      <c r="A25" s="75"/>
      <c r="C25" s="228" t="s">
        <v>231</v>
      </c>
      <c r="D25" s="258"/>
      <c r="E25" s="258"/>
      <c r="F25" s="76"/>
      <c r="G25" s="202" t="s">
        <v>205</v>
      </c>
      <c r="H25" s="210" t="str">
        <f>IF(OR(H21="",H19=""),"",(H19/H21)*100-100)</f>
        <v/>
      </c>
      <c r="I25" s="243" t="s">
        <v>206</v>
      </c>
      <c r="J25" s="207"/>
    </row>
    <row r="26" spans="1:10" ht="14.25" customHeight="1">
      <c r="A26" s="75"/>
      <c r="B26" s="258"/>
      <c r="C26" s="514" t="s">
        <v>209</v>
      </c>
      <c r="D26" s="514"/>
      <c r="E26" s="200">
        <f>IF(AND(H21&gt;0.1,H21&lt;=1),15,IF(H21&gt;1,10,20))</f>
        <v>20</v>
      </c>
      <c r="F26" s="200">
        <f>IF(AND(H21&gt;0.1,H21&lt;=1),-15,IF(H21&gt;1,-10,-20))</f>
        <v>-20</v>
      </c>
      <c r="G26" s="202"/>
      <c r="H26" s="212"/>
      <c r="I26" s="212"/>
      <c r="J26" s="207"/>
    </row>
    <row r="27" spans="1:10" ht="17.25" customHeight="1">
      <c r="A27" s="75"/>
      <c r="B27" s="238"/>
      <c r="C27" s="238"/>
      <c r="D27" s="200"/>
      <c r="E27" s="201"/>
      <c r="F27" s="76"/>
      <c r="G27" s="59"/>
      <c r="H27" s="208"/>
      <c r="I27" s="208"/>
      <c r="J27" s="207"/>
    </row>
    <row r="28" spans="1:10" ht="16.5" customHeight="1">
      <c r="A28" s="75"/>
      <c r="B28" s="253"/>
      <c r="C28" s="34"/>
      <c r="D28" s="34"/>
      <c r="E28" s="34"/>
      <c r="F28" s="76"/>
      <c r="G28" s="59" t="s">
        <v>222</v>
      </c>
      <c r="H28" s="261"/>
      <c r="I28" s="241" t="s">
        <v>202</v>
      </c>
      <c r="J28" s="207" t="s">
        <v>27</v>
      </c>
    </row>
    <row r="29" spans="1:10" ht="3.75" customHeight="1">
      <c r="A29" s="75"/>
      <c r="B29" s="254"/>
      <c r="C29" s="34"/>
      <c r="D29" s="34"/>
      <c r="E29" s="34"/>
      <c r="F29" s="76"/>
      <c r="G29" s="203"/>
      <c r="H29" s="204"/>
      <c r="I29" s="82"/>
      <c r="J29" s="207"/>
    </row>
    <row r="30" spans="1:10" ht="26.25" customHeight="1">
      <c r="A30" s="75"/>
      <c r="B30" s="34"/>
      <c r="C30" s="34"/>
      <c r="D30" s="34"/>
      <c r="E30" s="205"/>
      <c r="F30" s="76"/>
      <c r="G30" s="59" t="s">
        <v>223</v>
      </c>
      <c r="H30" s="262"/>
      <c r="I30" s="241" t="s">
        <v>202</v>
      </c>
      <c r="J30" s="207" t="s">
        <v>27</v>
      </c>
    </row>
    <row r="31" spans="1:10" ht="3" customHeight="1" thickBot="1">
      <c r="A31" s="75"/>
      <c r="B31" s="34"/>
      <c r="C31" s="34"/>
      <c r="D31" s="34"/>
      <c r="E31" s="205"/>
      <c r="F31" s="76"/>
      <c r="G31" s="202"/>
      <c r="H31" s="218"/>
      <c r="I31" s="241"/>
      <c r="J31" s="207"/>
    </row>
    <row r="32" spans="1:10" ht="14.25" customHeight="1" thickBot="1">
      <c r="A32" s="75"/>
      <c r="C32" s="228" t="s">
        <v>231</v>
      </c>
      <c r="D32" s="258"/>
      <c r="E32" s="258"/>
      <c r="F32" s="76"/>
      <c r="G32" s="202" t="s">
        <v>205</v>
      </c>
      <c r="H32" s="210" t="str">
        <f>IF(OR(H30="",H28=""),"",(H28/H30)*100-100)</f>
        <v/>
      </c>
      <c r="I32" s="243" t="s">
        <v>206</v>
      </c>
      <c r="J32" s="207"/>
    </row>
    <row r="33" spans="1:13" ht="14.25" customHeight="1">
      <c r="A33" s="75"/>
      <c r="B33" s="258"/>
      <c r="C33" s="514" t="s">
        <v>209</v>
      </c>
      <c r="D33" s="514"/>
      <c r="E33" s="200">
        <f>IF(AND(H30&gt;0.1,H30&lt;=1),10,IF(H30&gt;1,5,15))</f>
        <v>15</v>
      </c>
      <c r="F33" s="200">
        <f>IF(AND(H30&gt;0.1,H30&lt;=1),-10,IF(H30&gt;1,-10,-15))</f>
        <v>-15</v>
      </c>
      <c r="G33" s="202"/>
      <c r="H33" s="212"/>
      <c r="I33" s="212"/>
      <c r="J33" s="207"/>
    </row>
    <row r="34" spans="1:13" ht="16.5" customHeight="1">
      <c r="A34" s="75"/>
      <c r="B34" s="76"/>
      <c r="C34" s="76"/>
      <c r="D34" s="76"/>
      <c r="E34" s="76"/>
      <c r="F34" s="76"/>
      <c r="G34" s="59"/>
      <c r="H34" s="208"/>
      <c r="I34" s="208"/>
      <c r="J34" s="207"/>
    </row>
    <row r="35" spans="1:13" ht="19.5" customHeight="1">
      <c r="A35" s="225" t="s">
        <v>226</v>
      </c>
      <c r="B35" s="76"/>
      <c r="C35" s="238"/>
      <c r="D35" s="200"/>
      <c r="E35" s="201"/>
      <c r="F35" s="76"/>
      <c r="G35" s="59"/>
      <c r="H35" s="208"/>
      <c r="I35" s="208"/>
      <c r="J35" s="207"/>
    </row>
    <row r="36" spans="1:13" s="29" customFormat="1" ht="17.25" customHeight="1">
      <c r="A36" s="36"/>
      <c r="C36" s="253" t="s">
        <v>217</v>
      </c>
      <c r="D36" s="34"/>
      <c r="E36" s="34"/>
      <c r="F36" s="34"/>
      <c r="G36" s="202" t="s">
        <v>201</v>
      </c>
      <c r="H36" s="261"/>
      <c r="I36" s="241" t="s">
        <v>202</v>
      </c>
      <c r="J36" s="247" t="s">
        <v>27</v>
      </c>
      <c r="M36" s="34"/>
    </row>
    <row r="37" spans="1:13" s="29" customFormat="1" ht="3.75" customHeight="1">
      <c r="A37" s="36"/>
      <c r="C37" s="254"/>
      <c r="D37" s="34"/>
      <c r="E37" s="34"/>
      <c r="F37" s="34"/>
      <c r="G37" s="203"/>
      <c r="H37" s="204"/>
      <c r="I37" s="82"/>
      <c r="J37" s="256"/>
      <c r="M37" s="63"/>
    </row>
    <row r="38" spans="1:13" s="29" customFormat="1" ht="26.25" customHeight="1">
      <c r="A38" s="36"/>
      <c r="C38" s="34" t="s">
        <v>203</v>
      </c>
      <c r="D38" s="34"/>
      <c r="E38" s="205"/>
      <c r="F38" s="34"/>
      <c r="G38" s="202" t="s">
        <v>204</v>
      </c>
      <c r="H38" s="264"/>
      <c r="I38" s="241" t="s">
        <v>202</v>
      </c>
      <c r="J38" s="247" t="s">
        <v>27</v>
      </c>
    </row>
    <row r="39" spans="1:13" ht="3.75" customHeight="1" thickBot="1">
      <c r="A39" s="75"/>
      <c r="C39" s="245"/>
      <c r="D39" s="245"/>
      <c r="E39" s="76"/>
      <c r="F39" s="76"/>
      <c r="G39" s="59"/>
      <c r="H39" s="206"/>
      <c r="I39" s="245"/>
      <c r="J39" s="151"/>
    </row>
    <row r="40" spans="1:13" ht="16.5" customHeight="1" thickBot="1">
      <c r="A40" s="75"/>
      <c r="C40" s="228" t="s">
        <v>231</v>
      </c>
      <c r="D40" s="258"/>
      <c r="E40" s="258"/>
      <c r="F40" s="76"/>
      <c r="G40" s="202" t="s">
        <v>205</v>
      </c>
      <c r="H40" s="210" t="str">
        <f>IF(OR(H38="",H36=""),"",(H36/H38)*100-100)</f>
        <v/>
      </c>
      <c r="I40" s="243" t="s">
        <v>206</v>
      </c>
      <c r="J40" s="207"/>
    </row>
    <row r="41" spans="1:13" ht="15" customHeight="1">
      <c r="A41" s="75"/>
      <c r="B41" s="258"/>
      <c r="C41" s="514" t="s">
        <v>209</v>
      </c>
      <c r="D41" s="514"/>
      <c r="E41" s="200">
        <v>5</v>
      </c>
      <c r="F41" s="201">
        <v>-10</v>
      </c>
      <c r="G41" s="212"/>
      <c r="H41" s="212"/>
      <c r="I41" s="243"/>
      <c r="J41" s="207"/>
    </row>
    <row r="42" spans="1:13" ht="16.5" customHeight="1">
      <c r="A42" s="75"/>
      <c r="B42" s="76"/>
      <c r="C42" s="76"/>
      <c r="D42" s="76"/>
      <c r="E42" s="76"/>
      <c r="F42" s="59"/>
      <c r="G42" s="208"/>
      <c r="H42" s="208"/>
      <c r="I42" s="243"/>
      <c r="J42" s="207"/>
    </row>
    <row r="43" spans="1:13" ht="15" customHeight="1">
      <c r="A43" s="75"/>
      <c r="B43" s="243" t="s">
        <v>207</v>
      </c>
      <c r="C43" s="245"/>
      <c r="D43" s="245"/>
      <c r="E43" s="245"/>
      <c r="F43" s="243" t="s">
        <v>208</v>
      </c>
      <c r="G43" s="245"/>
      <c r="H43" s="245"/>
      <c r="I43" s="34"/>
      <c r="J43" s="38"/>
    </row>
    <row r="44" spans="1:13" ht="16.5" customHeight="1">
      <c r="A44" s="75"/>
      <c r="B44" s="243"/>
      <c r="C44" s="245"/>
      <c r="D44" s="245"/>
      <c r="E44" s="245"/>
      <c r="F44" s="243"/>
      <c r="G44" s="245"/>
      <c r="H44" s="245"/>
      <c r="I44" s="34"/>
      <c r="J44" s="38"/>
    </row>
    <row r="45" spans="1:13" ht="16.5" customHeight="1">
      <c r="A45" s="75"/>
      <c r="B45" s="243"/>
      <c r="C45" s="245"/>
      <c r="D45" s="245"/>
      <c r="E45" s="245"/>
      <c r="F45" s="245"/>
      <c r="G45" s="245"/>
      <c r="H45" s="245"/>
      <c r="I45" s="34"/>
      <c r="J45" s="38"/>
    </row>
    <row r="46" spans="1:13" ht="15" customHeight="1">
      <c r="A46" s="75"/>
      <c r="B46" s="34"/>
      <c r="C46" s="245"/>
      <c r="D46" s="245"/>
      <c r="E46" s="245"/>
      <c r="F46" s="245"/>
      <c r="G46" s="245"/>
      <c r="H46" s="245"/>
      <c r="I46" s="34"/>
      <c r="J46" s="38"/>
    </row>
    <row r="47" spans="1:13" ht="15" customHeight="1">
      <c r="A47" s="75"/>
      <c r="B47" s="34"/>
      <c r="C47" s="245"/>
      <c r="D47" s="245"/>
      <c r="E47" s="245"/>
      <c r="F47" s="245"/>
      <c r="G47" s="245"/>
      <c r="H47" s="245"/>
      <c r="I47" s="34"/>
      <c r="J47" s="38"/>
    </row>
    <row r="48" spans="1:13" ht="15" customHeight="1">
      <c r="A48" s="75"/>
      <c r="B48" s="34"/>
      <c r="C48" s="245"/>
      <c r="D48" s="245"/>
      <c r="E48" s="245"/>
      <c r="F48" s="245"/>
      <c r="G48" s="245"/>
      <c r="H48" s="245"/>
      <c r="I48" s="34"/>
      <c r="J48" s="38"/>
    </row>
    <row r="49" spans="1:10" ht="15" customHeight="1">
      <c r="A49" s="75"/>
      <c r="B49" s="34"/>
      <c r="C49" s="245"/>
      <c r="D49" s="245"/>
      <c r="E49" s="245"/>
      <c r="F49" s="245"/>
      <c r="G49" s="245"/>
      <c r="H49" s="245"/>
      <c r="I49" s="34"/>
      <c r="J49" s="38"/>
    </row>
    <row r="50" spans="1:10" ht="15" customHeight="1">
      <c r="A50" s="75"/>
      <c r="B50" s="34"/>
      <c r="C50" s="245"/>
      <c r="D50" s="245"/>
      <c r="E50" s="245"/>
      <c r="F50" s="245"/>
      <c r="G50" s="245"/>
      <c r="H50" s="245"/>
      <c r="I50" s="34"/>
      <c r="J50" s="38"/>
    </row>
    <row r="51" spans="1:10" ht="15" customHeight="1">
      <c r="A51" s="75"/>
      <c r="B51" s="34"/>
      <c r="C51" s="245"/>
      <c r="D51" s="245"/>
      <c r="E51" s="245"/>
      <c r="F51" s="245"/>
      <c r="G51" s="245"/>
      <c r="H51" s="245"/>
      <c r="I51" s="34"/>
      <c r="J51" s="38"/>
    </row>
    <row r="52" spans="1:10" ht="15" customHeight="1">
      <c r="A52" s="75"/>
      <c r="B52" s="34"/>
      <c r="C52" s="34"/>
      <c r="D52" s="34"/>
      <c r="E52" s="34"/>
      <c r="F52" s="34"/>
      <c r="G52" s="34"/>
      <c r="H52" s="34"/>
      <c r="I52" s="34"/>
      <c r="J52" s="38"/>
    </row>
    <row r="53" spans="1:10" ht="15" customHeight="1">
      <c r="A53" s="75"/>
      <c r="B53" s="34"/>
      <c r="C53" s="34"/>
      <c r="D53" s="34"/>
      <c r="E53" s="34"/>
      <c r="F53" s="34"/>
      <c r="G53" s="34"/>
      <c r="H53" s="34"/>
      <c r="I53" s="34"/>
      <c r="J53" s="38"/>
    </row>
    <row r="54" spans="1:10" ht="15" customHeight="1">
      <c r="A54" s="75"/>
      <c r="B54" s="34"/>
      <c r="C54" s="34"/>
      <c r="D54" s="34"/>
      <c r="E54" s="34"/>
      <c r="F54" s="34"/>
      <c r="G54" s="34"/>
      <c r="H54" s="34"/>
      <c r="I54" s="34"/>
      <c r="J54" s="38"/>
    </row>
    <row r="55" spans="1:10" s="29" customFormat="1" ht="15" customHeight="1" thickBot="1">
      <c r="A55" s="68"/>
      <c r="B55" s="69"/>
      <c r="C55" s="69"/>
      <c r="D55" s="69"/>
      <c r="E55" s="69"/>
      <c r="F55" s="69"/>
      <c r="G55" s="69"/>
      <c r="H55" s="69"/>
      <c r="I55" s="69"/>
      <c r="J55" s="70"/>
    </row>
    <row r="56" spans="1:10" ht="9.75" customHeight="1">
      <c r="A56" s="76"/>
      <c r="B56" s="76"/>
      <c r="C56" s="76"/>
      <c r="D56" s="76"/>
      <c r="E56" s="76"/>
      <c r="F56" s="76"/>
      <c r="G56" s="76"/>
      <c r="H56" s="76"/>
      <c r="I56" s="76"/>
      <c r="J56" s="76"/>
    </row>
  </sheetData>
  <sheetProtection password="89E8" sheet="1" objects="1" scenarios="1" selectLockedCells="1"/>
  <mergeCells count="11">
    <mergeCell ref="B7:I8"/>
    <mergeCell ref="B11:I16"/>
    <mergeCell ref="C41:D41"/>
    <mergeCell ref="C26:D26"/>
    <mergeCell ref="C33:D33"/>
    <mergeCell ref="A2:J2"/>
    <mergeCell ref="B4:E4"/>
    <mergeCell ref="G4:J4"/>
    <mergeCell ref="C5:D5"/>
    <mergeCell ref="A5:B5"/>
    <mergeCell ref="B3:J3"/>
  </mergeCells>
  <phoneticPr fontId="3"/>
  <conditionalFormatting sqref="H32">
    <cfRule type="expression" dxfId="13" priority="15" stopIfTrue="1">
      <formula>OR(+$H$32&gt;$E$33,$H$32&lt;$F$33)</formula>
    </cfRule>
  </conditionalFormatting>
  <conditionalFormatting sqref="G41 H40">
    <cfRule type="expression" dxfId="12" priority="16" stopIfTrue="1">
      <formula>OR(+$H$40&gt;$E$41,$H$40&lt;$F$41)</formula>
    </cfRule>
  </conditionalFormatting>
  <conditionalFormatting sqref="I26 H41 I33">
    <cfRule type="expression" dxfId="11" priority="18" stopIfTrue="1">
      <formula>OR(+$I$40&gt;$E$41,$I$40&lt;$F$41)</formula>
    </cfRule>
  </conditionalFormatting>
  <conditionalFormatting sqref="H25">
    <cfRule type="expression" dxfId="10" priority="19" stopIfTrue="1">
      <formula>OR(+$H$25&gt;$E$26,$H$25&lt;$F$26)</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2"/>
  <sheetViews>
    <sheetView view="pageBreakPreview" zoomScaleNormal="100" zoomScaleSheetLayoutView="100" workbookViewId="0">
      <selection activeCell="C5" sqref="C5:D5"/>
    </sheetView>
  </sheetViews>
  <sheetFormatPr defaultRowHeight="13.5"/>
  <cols>
    <col min="1" max="1" width="9.5" style="28" customWidth="1"/>
    <col min="2" max="2" width="8.25" style="28" customWidth="1"/>
    <col min="3" max="4" width="14" style="28" customWidth="1"/>
    <col min="5" max="5" width="7.625" style="28" customWidth="1"/>
    <col min="6" max="6" width="6.25" style="28" customWidth="1"/>
    <col min="7" max="8" width="7.125" style="28" customWidth="1"/>
    <col min="9" max="10" width="5" style="28" customWidth="1"/>
    <col min="11" max="11" width="5.25" style="28" customWidth="1"/>
    <col min="12" max="12" width="11.375" style="28" customWidth="1"/>
    <col min="13" max="16384" width="9" style="28"/>
  </cols>
  <sheetData>
    <row r="1" spans="1:11" ht="15" customHeight="1" thickBot="1"/>
    <row r="2" spans="1:11" s="29" customFormat="1" ht="22.5" customHeight="1" thickBot="1">
      <c r="A2" s="520" t="str">
        <f>+表紙!A2</f>
        <v>業務用厨房熱機器等性能測定結果　【電気機器】</v>
      </c>
      <c r="B2" s="521"/>
      <c r="C2" s="521"/>
      <c r="D2" s="521"/>
      <c r="E2" s="521"/>
      <c r="F2" s="521"/>
      <c r="G2" s="521"/>
      <c r="H2" s="521"/>
      <c r="I2" s="521"/>
      <c r="J2" s="521"/>
      <c r="K2" s="522"/>
    </row>
    <row r="3" spans="1:11" s="29" customFormat="1" ht="28.5" customHeight="1" thickTop="1">
      <c r="A3" s="30" t="s">
        <v>299</v>
      </c>
      <c r="B3" s="509" t="str">
        <f>+表紙!B3&amp;"　　（３．立上り性能）"</f>
        <v>アンダーカウンター洗浄機、ドアタイプ洗浄機（選択してください）　　（３．立上り性能）</v>
      </c>
      <c r="C3" s="510"/>
      <c r="D3" s="510"/>
      <c r="E3" s="510"/>
      <c r="F3" s="510"/>
      <c r="G3" s="510"/>
      <c r="H3" s="510"/>
      <c r="I3" s="510"/>
      <c r="J3" s="510"/>
      <c r="K3" s="511"/>
    </row>
    <row r="4" spans="1:11" s="29" customFormat="1" ht="20.100000000000001" customHeight="1" thickBot="1">
      <c r="A4" s="31" t="s">
        <v>4</v>
      </c>
      <c r="B4" s="500" t="str">
        <f>IF(表紙!$B$6=0,"",表紙!$B$6)</f>
        <v/>
      </c>
      <c r="C4" s="500"/>
      <c r="D4" s="500"/>
      <c r="E4" s="500"/>
      <c r="F4" s="502"/>
      <c r="G4" s="237" t="s">
        <v>5</v>
      </c>
      <c r="H4" s="503" t="str">
        <f>IF(表紙!$H$5=0,"",表紙!$H$5)</f>
        <v/>
      </c>
      <c r="I4" s="504"/>
      <c r="J4" s="504"/>
      <c r="K4" s="505"/>
    </row>
    <row r="5" spans="1:11" s="29" customFormat="1" ht="15" customHeight="1">
      <c r="A5" s="32" t="s">
        <v>29</v>
      </c>
      <c r="B5" s="523" t="s">
        <v>39</v>
      </c>
      <c r="C5" s="529"/>
      <c r="D5" s="530"/>
      <c r="E5" s="525" t="s">
        <v>106</v>
      </c>
      <c r="F5" s="526"/>
      <c r="G5" s="14"/>
      <c r="H5" s="523" t="s">
        <v>40</v>
      </c>
      <c r="I5" s="14"/>
      <c r="J5" s="536" t="s">
        <v>105</v>
      </c>
      <c r="K5" s="16"/>
    </row>
    <row r="6" spans="1:11" s="29" customFormat="1" ht="15" customHeight="1" thickBot="1">
      <c r="A6" s="31" t="s">
        <v>31</v>
      </c>
      <c r="B6" s="524"/>
      <c r="C6" s="531"/>
      <c r="D6" s="532"/>
      <c r="E6" s="527"/>
      <c r="F6" s="528"/>
      <c r="G6" s="15"/>
      <c r="H6" s="524"/>
      <c r="I6" s="15"/>
      <c r="J6" s="273"/>
      <c r="K6" s="17"/>
    </row>
    <row r="7" spans="1:11" s="29" customFormat="1" ht="22.5" customHeight="1" thickBot="1">
      <c r="A7" s="36"/>
      <c r="B7" s="122" t="s">
        <v>175</v>
      </c>
      <c r="C7" s="69"/>
      <c r="D7" s="69"/>
      <c r="E7" s="69"/>
      <c r="F7" s="34"/>
      <c r="G7" s="34"/>
      <c r="H7" s="123" t="str">
        <f>IF(表紙!G16="B.立上り時の給湯が仕上げすすぎﾀﾝｸに入る場合","記入不要","")</f>
        <v/>
      </c>
      <c r="I7" s="34"/>
      <c r="J7" s="34"/>
      <c r="K7" s="38"/>
    </row>
    <row r="8" spans="1:11" s="29" customFormat="1" ht="15" customHeight="1">
      <c r="A8" s="36"/>
      <c r="B8" s="533" t="s">
        <v>314</v>
      </c>
      <c r="C8" s="533"/>
      <c r="D8" s="533"/>
      <c r="E8" s="533"/>
      <c r="F8" s="533"/>
      <c r="G8" s="533"/>
      <c r="H8" s="533"/>
      <c r="I8" s="533"/>
      <c r="J8" s="533"/>
      <c r="K8" s="38"/>
    </row>
    <row r="9" spans="1:11" s="29" customFormat="1" ht="15" customHeight="1">
      <c r="A9" s="36"/>
      <c r="B9" s="533"/>
      <c r="C9" s="533"/>
      <c r="D9" s="533"/>
      <c r="E9" s="533"/>
      <c r="F9" s="533"/>
      <c r="G9" s="533"/>
      <c r="H9" s="533"/>
      <c r="I9" s="533"/>
      <c r="J9" s="533"/>
      <c r="K9" s="38"/>
    </row>
    <row r="10" spans="1:11" s="29" customFormat="1" ht="15" customHeight="1">
      <c r="A10" s="36"/>
      <c r="B10" s="533"/>
      <c r="C10" s="533"/>
      <c r="D10" s="533"/>
      <c r="E10" s="533"/>
      <c r="F10" s="533"/>
      <c r="G10" s="533"/>
      <c r="H10" s="533"/>
      <c r="I10" s="533"/>
      <c r="J10" s="533"/>
      <c r="K10" s="38"/>
    </row>
    <row r="11" spans="1:11" s="29" customFormat="1" ht="15" customHeight="1">
      <c r="A11" s="36"/>
      <c r="B11" s="533"/>
      <c r="C11" s="533"/>
      <c r="D11" s="533"/>
      <c r="E11" s="533"/>
      <c r="F11" s="533"/>
      <c r="G11" s="533"/>
      <c r="H11" s="533"/>
      <c r="I11" s="533"/>
      <c r="J11" s="533"/>
      <c r="K11" s="38"/>
    </row>
    <row r="12" spans="1:11" s="29" customFormat="1" ht="15" customHeight="1">
      <c r="A12" s="36"/>
      <c r="B12" s="533"/>
      <c r="C12" s="533"/>
      <c r="D12" s="533"/>
      <c r="E12" s="533"/>
      <c r="F12" s="533"/>
      <c r="G12" s="533"/>
      <c r="H12" s="533"/>
      <c r="I12" s="533"/>
      <c r="J12" s="533"/>
      <c r="K12" s="38"/>
    </row>
    <row r="13" spans="1:11" s="29" customFormat="1" ht="15" customHeight="1">
      <c r="A13" s="36"/>
      <c r="B13" s="533"/>
      <c r="C13" s="533"/>
      <c r="D13" s="533"/>
      <c r="E13" s="533"/>
      <c r="F13" s="533"/>
      <c r="G13" s="533"/>
      <c r="H13" s="533"/>
      <c r="I13" s="533"/>
      <c r="J13" s="533"/>
      <c r="K13" s="38"/>
    </row>
    <row r="14" spans="1:11" s="29" customFormat="1" ht="29.25" customHeight="1">
      <c r="A14" s="36"/>
      <c r="B14" s="533"/>
      <c r="C14" s="533"/>
      <c r="D14" s="533"/>
      <c r="E14" s="533"/>
      <c r="F14" s="533"/>
      <c r="G14" s="533"/>
      <c r="H14" s="533"/>
      <c r="I14" s="533"/>
      <c r="J14" s="533"/>
      <c r="K14" s="38"/>
    </row>
    <row r="15" spans="1:11" s="29" customFormat="1" ht="21" customHeight="1">
      <c r="A15" s="36"/>
      <c r="B15" s="515" t="s">
        <v>173</v>
      </c>
      <c r="C15" s="516"/>
      <c r="D15" s="245"/>
      <c r="E15" s="245"/>
      <c r="F15" s="245"/>
      <c r="G15" s="245" t="s">
        <v>29</v>
      </c>
      <c r="H15" s="245" t="s">
        <v>31</v>
      </c>
      <c r="I15" s="34"/>
      <c r="J15" s="34"/>
      <c r="K15" s="38"/>
    </row>
    <row r="16" spans="1:11" s="29" customFormat="1" ht="17.25" customHeight="1">
      <c r="A16" s="36"/>
      <c r="B16" s="537" t="s">
        <v>291</v>
      </c>
      <c r="C16" s="537"/>
      <c r="D16" s="537"/>
      <c r="E16" s="537"/>
      <c r="F16" s="42" t="s">
        <v>46</v>
      </c>
      <c r="G16" s="18"/>
      <c r="H16" s="18"/>
      <c r="I16" s="241" t="s">
        <v>28</v>
      </c>
      <c r="J16" s="534" t="s">
        <v>32</v>
      </c>
      <c r="K16" s="535"/>
    </row>
    <row r="17" spans="1:14" s="29" customFormat="1" ht="6" customHeight="1" thickBot="1">
      <c r="A17" s="36"/>
      <c r="B17" s="72"/>
      <c r="C17" s="72"/>
      <c r="D17" s="72"/>
      <c r="E17" s="72"/>
      <c r="F17" s="42"/>
      <c r="G17" s="124"/>
      <c r="H17" s="124"/>
      <c r="I17" s="241"/>
      <c r="J17" s="50"/>
      <c r="K17" s="38"/>
    </row>
    <row r="18" spans="1:14" s="29" customFormat="1" ht="17.25" customHeight="1" thickBot="1">
      <c r="A18" s="36"/>
      <c r="B18" s="243" t="s">
        <v>142</v>
      </c>
      <c r="C18" s="72"/>
      <c r="D18" s="72"/>
      <c r="E18" s="72"/>
      <c r="F18" s="125" t="s">
        <v>88</v>
      </c>
      <c r="G18" s="126" t="str">
        <f>IF(G16&lt;&gt;"",+G16,"")</f>
        <v/>
      </c>
      <c r="H18" s="126" t="str">
        <f>IF(H16&lt;&gt;"",+H16,"")</f>
        <v/>
      </c>
      <c r="I18" s="241" t="s">
        <v>28</v>
      </c>
      <c r="J18" s="534" t="s">
        <v>32</v>
      </c>
      <c r="K18" s="535"/>
    </row>
    <row r="19" spans="1:14" s="29" customFormat="1" ht="5.25" customHeight="1" thickBot="1">
      <c r="A19" s="36"/>
      <c r="B19" s="72"/>
      <c r="C19" s="72"/>
      <c r="D19" s="72"/>
      <c r="E19" s="72"/>
      <c r="F19" s="42"/>
      <c r="G19" s="124"/>
      <c r="H19" s="124"/>
      <c r="I19" s="241"/>
      <c r="J19" s="50"/>
      <c r="K19" s="38"/>
    </row>
    <row r="20" spans="1:14" s="29" customFormat="1" ht="21" customHeight="1" thickBot="1">
      <c r="A20" s="36"/>
      <c r="B20" s="72"/>
      <c r="C20" s="72"/>
      <c r="D20" s="72"/>
      <c r="E20" s="72"/>
      <c r="F20" s="59"/>
      <c r="G20" s="127" t="s">
        <v>99</v>
      </c>
      <c r="H20" s="128" t="str">
        <f>IF(COUNTBLANK(G18:H18)=0,(G18+H18)/2,"")</f>
        <v/>
      </c>
      <c r="I20" s="241" t="s">
        <v>28</v>
      </c>
      <c r="J20" s="534" t="s">
        <v>32</v>
      </c>
      <c r="K20" s="535"/>
    </row>
    <row r="21" spans="1:14" s="29" customFormat="1" ht="6" customHeight="1" thickBot="1">
      <c r="A21" s="36"/>
      <c r="B21" s="72"/>
      <c r="C21" s="72"/>
      <c r="D21" s="72"/>
      <c r="E21" s="72"/>
      <c r="F21" s="42"/>
      <c r="G21" s="124"/>
      <c r="H21" s="124"/>
      <c r="I21" s="241"/>
      <c r="J21" s="50"/>
      <c r="K21" s="38"/>
    </row>
    <row r="22" spans="1:14" s="29" customFormat="1" ht="15" customHeight="1" thickBot="1">
      <c r="A22" s="36"/>
      <c r="B22" s="72"/>
      <c r="C22" s="72"/>
      <c r="D22" s="72"/>
      <c r="E22" s="72"/>
      <c r="F22" s="42"/>
      <c r="G22" s="124" t="s">
        <v>36</v>
      </c>
      <c r="H22" s="129" t="str">
        <f>IF(H20&lt;&gt;"",ABS(G18-H18)/H20,"")</f>
        <v/>
      </c>
      <c r="I22" s="241"/>
      <c r="J22" s="50"/>
      <c r="K22" s="38"/>
    </row>
    <row r="23" spans="1:14" s="29" customFormat="1" ht="20.25" customHeight="1">
      <c r="A23" s="36"/>
      <c r="B23" s="515" t="s">
        <v>14</v>
      </c>
      <c r="C23" s="516"/>
      <c r="D23" s="58"/>
      <c r="E23" s="58"/>
      <c r="F23" s="59"/>
      <c r="G23" s="59"/>
      <c r="H23" s="115"/>
      <c r="I23" s="241"/>
      <c r="J23" s="130"/>
      <c r="K23" s="38"/>
    </row>
    <row r="24" spans="1:14" s="29" customFormat="1" ht="17.25" customHeight="1">
      <c r="A24" s="36"/>
      <c r="B24" s="538" t="s">
        <v>292</v>
      </c>
      <c r="C24" s="538"/>
      <c r="D24" s="538"/>
      <c r="E24" s="538"/>
      <c r="F24" s="42" t="s">
        <v>90</v>
      </c>
      <c r="G24" s="18"/>
      <c r="H24" s="18"/>
      <c r="I24" s="241" t="s">
        <v>100</v>
      </c>
      <c r="J24" s="534" t="s">
        <v>32</v>
      </c>
      <c r="K24" s="535"/>
      <c r="N24" s="63"/>
    </row>
    <row r="25" spans="1:14" s="29" customFormat="1" ht="17.25" customHeight="1">
      <c r="A25" s="36"/>
      <c r="B25" s="34" t="s">
        <v>91</v>
      </c>
      <c r="C25" s="34"/>
      <c r="D25" s="34"/>
      <c r="E25" s="34"/>
      <c r="F25" s="131" t="s">
        <v>89</v>
      </c>
      <c r="G25" s="19"/>
      <c r="H25" s="19"/>
      <c r="I25" s="241" t="s">
        <v>19</v>
      </c>
      <c r="J25" s="534" t="s">
        <v>26</v>
      </c>
      <c r="K25" s="535"/>
      <c r="L25" s="132"/>
    </row>
    <row r="26" spans="1:14" s="29" customFormat="1" ht="17.25" customHeight="1">
      <c r="A26" s="36"/>
      <c r="B26" s="243" t="s">
        <v>300</v>
      </c>
      <c r="C26" s="34"/>
      <c r="D26" s="34"/>
      <c r="E26" s="34"/>
      <c r="F26" s="59" t="s">
        <v>301</v>
      </c>
      <c r="G26" s="19"/>
      <c r="H26" s="19"/>
      <c r="I26" s="241" t="s">
        <v>19</v>
      </c>
      <c r="J26" s="534" t="s">
        <v>26</v>
      </c>
      <c r="K26" s="535"/>
    </row>
    <row r="27" spans="1:14" s="29" customFormat="1" ht="6" customHeight="1" thickBot="1">
      <c r="A27" s="36"/>
      <c r="B27" s="34"/>
      <c r="C27" s="34"/>
      <c r="D27" s="34"/>
      <c r="E27" s="34"/>
      <c r="F27" s="59"/>
      <c r="G27" s="115"/>
      <c r="H27" s="133" t="str">
        <f>IF(COUNTBLANK(H23:H24)=0,ROUND(H23*(80-20)/(80-H24),2),"")</f>
        <v/>
      </c>
      <c r="I27" s="241"/>
      <c r="J27" s="130"/>
      <c r="K27" s="38"/>
    </row>
    <row r="28" spans="1:14" s="29" customFormat="1" ht="17.25" customHeight="1" thickBot="1">
      <c r="A28" s="36"/>
      <c r="B28" s="34" t="s">
        <v>142</v>
      </c>
      <c r="C28" s="34"/>
      <c r="D28" s="34"/>
      <c r="E28" s="34"/>
      <c r="F28" s="42" t="s">
        <v>75</v>
      </c>
      <c r="G28" s="126" t="str">
        <f>IF(COUNTBLANK(G24:G25)=0,G24*(80-20)/(80-G25),"")</f>
        <v/>
      </c>
      <c r="H28" s="126" t="str">
        <f>IF(COUNTBLANK(H24:H25)=0,H24*(80-20)/(80-H25),"")</f>
        <v/>
      </c>
      <c r="I28" s="241" t="s">
        <v>100</v>
      </c>
      <c r="J28" s="534" t="s">
        <v>32</v>
      </c>
      <c r="K28" s="535"/>
      <c r="N28" s="51"/>
    </row>
    <row r="29" spans="1:14" s="29" customFormat="1" ht="6" customHeight="1" thickBot="1">
      <c r="A29" s="36"/>
      <c r="B29" s="34"/>
      <c r="C29" s="34"/>
      <c r="D29" s="34"/>
      <c r="E29" s="34"/>
      <c r="F29" s="42"/>
      <c r="G29" s="124"/>
      <c r="H29" s="133"/>
      <c r="I29" s="241"/>
      <c r="J29" s="50"/>
      <c r="K29" s="38"/>
      <c r="N29" s="51"/>
    </row>
    <row r="30" spans="1:14" s="29" customFormat="1" ht="21" customHeight="1" thickBot="1">
      <c r="A30" s="36"/>
      <c r="B30" s="243"/>
      <c r="C30" s="51"/>
      <c r="D30" s="51"/>
      <c r="E30" s="134"/>
      <c r="F30" s="135"/>
      <c r="G30" s="125" t="s">
        <v>74</v>
      </c>
      <c r="H30" s="128" t="str">
        <f>IF(COUNTBLANK(G28:H28)=0,(G28+H28)/2,"")</f>
        <v/>
      </c>
      <c r="I30" s="241" t="s">
        <v>100</v>
      </c>
      <c r="J30" s="534" t="s">
        <v>32</v>
      </c>
      <c r="K30" s="535"/>
      <c r="N30" s="51"/>
    </row>
    <row r="31" spans="1:14" s="29" customFormat="1" ht="6" customHeight="1" thickBot="1">
      <c r="A31" s="36"/>
      <c r="B31" s="243"/>
      <c r="C31" s="51"/>
      <c r="D31" s="51"/>
      <c r="E31" s="134"/>
      <c r="F31" s="135"/>
      <c r="G31" s="125"/>
      <c r="H31" s="124"/>
      <c r="I31" s="241"/>
      <c r="J31" s="136"/>
      <c r="K31" s="38"/>
      <c r="N31" s="63"/>
    </row>
    <row r="32" spans="1:14" s="29" customFormat="1" ht="15" customHeight="1" thickBot="1">
      <c r="A32" s="36"/>
      <c r="B32" s="243"/>
      <c r="C32" s="51"/>
      <c r="D32" s="51"/>
      <c r="E32" s="134"/>
      <c r="F32" s="135"/>
      <c r="G32" s="124" t="s">
        <v>36</v>
      </c>
      <c r="H32" s="129" t="str">
        <f>IF(H30&lt;&gt;"",ABS(G28-H28)/H30,"")</f>
        <v/>
      </c>
      <c r="I32" s="241"/>
      <c r="J32" s="136"/>
      <c r="K32" s="38"/>
      <c r="N32" s="63"/>
    </row>
    <row r="33" spans="1:14" ht="20.25" customHeight="1" thickBot="1">
      <c r="A33" s="75"/>
      <c r="B33" s="518" t="s">
        <v>143</v>
      </c>
      <c r="C33" s="519"/>
      <c r="D33" s="245"/>
      <c r="E33" s="245"/>
      <c r="F33" s="245"/>
      <c r="G33" s="245"/>
      <c r="H33" s="245"/>
      <c r="I33" s="251"/>
      <c r="J33" s="50"/>
      <c r="K33" s="38"/>
      <c r="M33" s="51"/>
    </row>
    <row r="34" spans="1:14" ht="26.25" customHeight="1" thickBot="1">
      <c r="A34" s="75"/>
      <c r="B34" s="517" t="s">
        <v>187</v>
      </c>
      <c r="C34" s="517"/>
      <c r="D34" s="517"/>
      <c r="E34" s="517"/>
      <c r="F34" s="517"/>
      <c r="G34" s="55" t="s">
        <v>113</v>
      </c>
      <c r="H34" s="137" t="str">
        <f>IF(COUNT(H20,H30)=2,MAX(H20,H30),"")</f>
        <v/>
      </c>
      <c r="I34" s="241" t="s">
        <v>100</v>
      </c>
      <c r="J34" s="534" t="s">
        <v>32</v>
      </c>
      <c r="K34" s="535"/>
    </row>
    <row r="35" spans="1:14" ht="15" customHeight="1">
      <c r="A35" s="75"/>
      <c r="B35" s="34"/>
      <c r="C35" s="58"/>
      <c r="D35" s="58"/>
      <c r="E35" s="58"/>
      <c r="F35" s="245"/>
      <c r="G35" s="59"/>
      <c r="H35" s="138"/>
      <c r="I35" s="241"/>
      <c r="J35" s="130"/>
      <c r="K35" s="38"/>
    </row>
    <row r="36" spans="1:14" ht="15" customHeight="1">
      <c r="A36" s="75"/>
      <c r="B36" s="34" t="s">
        <v>211</v>
      </c>
      <c r="C36" s="58"/>
      <c r="D36" s="58"/>
      <c r="E36" s="58"/>
      <c r="F36" s="245"/>
      <c r="G36" s="139" t="str">
        <f>IF(COUNT(G16,G24)=2,MAX(G16,G24),"")</f>
        <v/>
      </c>
      <c r="H36" s="139" t="str">
        <f>IF(COUNT(H16,H24)=2,MAX(H16,H24),"")</f>
        <v/>
      </c>
      <c r="I36" s="241" t="s">
        <v>28</v>
      </c>
      <c r="J36" s="534" t="s">
        <v>32</v>
      </c>
      <c r="K36" s="535"/>
    </row>
    <row r="37" spans="1:14" ht="3.75" customHeight="1">
      <c r="A37" s="75"/>
      <c r="B37" s="34"/>
      <c r="C37" s="58"/>
      <c r="D37" s="58"/>
      <c r="E37" s="58"/>
      <c r="F37" s="245"/>
      <c r="G37" s="59"/>
      <c r="H37" s="138"/>
      <c r="I37" s="241"/>
      <c r="J37" s="130"/>
      <c r="K37" s="38"/>
    </row>
    <row r="38" spans="1:14" s="29" customFormat="1" ht="22.5" customHeight="1">
      <c r="A38" s="36"/>
      <c r="B38" s="538" t="s">
        <v>180</v>
      </c>
      <c r="C38" s="538"/>
      <c r="D38" s="538"/>
      <c r="E38" s="538"/>
      <c r="F38" s="42" t="s">
        <v>185</v>
      </c>
      <c r="G38" s="104"/>
      <c r="H38" s="104"/>
      <c r="I38" s="82" t="s">
        <v>77</v>
      </c>
      <c r="J38" s="534" t="s">
        <v>27</v>
      </c>
      <c r="K38" s="535"/>
      <c r="N38" s="34"/>
    </row>
    <row r="39" spans="1:14" s="29" customFormat="1" ht="14.25" customHeight="1">
      <c r="A39" s="36" t="s">
        <v>154</v>
      </c>
      <c r="B39" s="34"/>
      <c r="C39" s="34"/>
      <c r="D39" s="34"/>
      <c r="E39" s="34"/>
      <c r="F39" s="59"/>
      <c r="G39" s="59"/>
      <c r="H39" s="88"/>
      <c r="I39" s="243"/>
      <c r="J39" s="34"/>
      <c r="K39" s="38"/>
      <c r="N39" s="34"/>
    </row>
    <row r="40" spans="1:14" s="29" customFormat="1" ht="14.25" customHeight="1">
      <c r="A40" s="36"/>
      <c r="B40" s="34"/>
      <c r="C40" s="34"/>
      <c r="D40" s="34"/>
      <c r="E40" s="34"/>
      <c r="F40" s="59"/>
      <c r="G40" s="135"/>
      <c r="H40" s="135"/>
      <c r="I40" s="243"/>
      <c r="J40" s="34"/>
      <c r="K40" s="38"/>
      <c r="N40" s="34"/>
    </row>
    <row r="41" spans="1:14" ht="14.25" customHeight="1">
      <c r="A41" s="75"/>
      <c r="B41" s="34"/>
      <c r="C41" s="253"/>
      <c r="D41" s="253"/>
      <c r="E41" s="253"/>
      <c r="F41" s="245"/>
      <c r="G41" s="76"/>
      <c r="H41" s="76"/>
      <c r="I41" s="76"/>
      <c r="J41" s="76"/>
      <c r="K41" s="38"/>
    </row>
    <row r="42" spans="1:14" ht="14.25" customHeight="1">
      <c r="A42" s="75"/>
      <c r="B42" s="76"/>
      <c r="C42" s="76"/>
      <c r="D42" s="76"/>
      <c r="E42" s="76"/>
      <c r="F42" s="245"/>
      <c r="G42" s="245"/>
      <c r="H42" s="245"/>
      <c r="I42" s="245"/>
      <c r="J42" s="34"/>
      <c r="K42" s="38"/>
    </row>
    <row r="43" spans="1:14" ht="14.25" customHeight="1">
      <c r="A43" s="75"/>
      <c r="B43" s="76"/>
      <c r="C43" s="76"/>
      <c r="D43" s="76"/>
      <c r="E43" s="76"/>
      <c r="F43" s="245"/>
      <c r="G43" s="245"/>
      <c r="H43" s="245"/>
      <c r="I43" s="245"/>
      <c r="J43" s="34"/>
      <c r="K43" s="38"/>
    </row>
    <row r="44" spans="1:14" ht="14.25" customHeight="1">
      <c r="A44" s="75"/>
      <c r="B44" s="76"/>
      <c r="C44" s="76"/>
      <c r="D44" s="76"/>
      <c r="E44" s="76"/>
      <c r="F44" s="245"/>
      <c r="G44" s="245"/>
      <c r="H44" s="245"/>
      <c r="I44" s="245"/>
      <c r="J44" s="34"/>
      <c r="K44" s="38"/>
    </row>
    <row r="45" spans="1:14" ht="14.25" customHeight="1">
      <c r="A45" s="75"/>
      <c r="B45" s="76"/>
      <c r="C45" s="76"/>
      <c r="D45" s="76"/>
      <c r="E45" s="76"/>
      <c r="F45" s="245"/>
      <c r="G45" s="245"/>
      <c r="H45" s="245"/>
      <c r="I45" s="245"/>
      <c r="J45" s="34"/>
      <c r="K45" s="38"/>
    </row>
    <row r="46" spans="1:14" ht="14.25" customHeight="1">
      <c r="A46" s="75"/>
      <c r="B46" s="76"/>
      <c r="C46" s="76"/>
      <c r="D46" s="76"/>
      <c r="E46" s="76"/>
      <c r="F46" s="245"/>
      <c r="G46" s="245"/>
      <c r="H46" s="245"/>
      <c r="I46" s="245"/>
      <c r="J46" s="34"/>
      <c r="K46" s="38"/>
    </row>
    <row r="47" spans="1:14" ht="14.25" customHeight="1">
      <c r="A47" s="75"/>
      <c r="B47" s="76"/>
      <c r="C47" s="76"/>
      <c r="D47" s="76"/>
      <c r="E47" s="76"/>
      <c r="F47" s="245"/>
      <c r="G47" s="245"/>
      <c r="H47" s="245"/>
      <c r="I47" s="245"/>
      <c r="J47" s="34"/>
      <c r="K47" s="38"/>
    </row>
    <row r="48" spans="1:14" ht="14.25" customHeight="1">
      <c r="A48" s="75"/>
      <c r="B48" s="76"/>
      <c r="C48" s="245"/>
      <c r="D48" s="245"/>
      <c r="E48" s="245"/>
      <c r="F48" s="76"/>
      <c r="G48" s="76"/>
      <c r="H48" s="76"/>
      <c r="I48" s="76"/>
      <c r="J48" s="34"/>
      <c r="K48" s="38"/>
    </row>
    <row r="49" spans="1:11" ht="15" customHeight="1">
      <c r="A49" s="75"/>
      <c r="B49" s="76"/>
      <c r="C49" s="245"/>
      <c r="D49" s="245"/>
      <c r="E49" s="245"/>
      <c r="F49" s="76"/>
      <c r="G49" s="76"/>
      <c r="H49" s="76"/>
      <c r="I49" s="76"/>
      <c r="J49" s="34"/>
      <c r="K49" s="38"/>
    </row>
    <row r="50" spans="1:11" ht="15" customHeight="1">
      <c r="A50" s="75"/>
      <c r="B50" s="76"/>
      <c r="C50" s="245"/>
      <c r="D50" s="245"/>
      <c r="E50" s="245"/>
      <c r="F50" s="76"/>
      <c r="G50" s="76"/>
      <c r="H50" s="76"/>
      <c r="I50" s="76"/>
      <c r="J50" s="34"/>
      <c r="K50" s="38"/>
    </row>
    <row r="51" spans="1:11" s="29" customFormat="1" ht="15" customHeight="1" thickBot="1">
      <c r="A51" s="95"/>
      <c r="B51" s="69"/>
      <c r="C51" s="69"/>
      <c r="D51" s="69"/>
      <c r="E51" s="69"/>
      <c r="F51" s="69"/>
      <c r="G51" s="69"/>
      <c r="H51" s="69"/>
      <c r="I51" s="69"/>
      <c r="J51" s="69"/>
      <c r="K51" s="70"/>
    </row>
    <row r="52" spans="1:11" ht="9" customHeight="1"/>
  </sheetData>
  <sheetProtection password="89E8" sheet="1" objects="1" scenarios="1" selectLockedCells="1"/>
  <mergeCells count="29">
    <mergeCell ref="B16:E16"/>
    <mergeCell ref="B24:E24"/>
    <mergeCell ref="J34:K34"/>
    <mergeCell ref="B38:E38"/>
    <mergeCell ref="J38:K38"/>
    <mergeCell ref="J36:K36"/>
    <mergeCell ref="J16:K16"/>
    <mergeCell ref="J18:K18"/>
    <mergeCell ref="J20:K20"/>
    <mergeCell ref="J26:K26"/>
    <mergeCell ref="J25:K25"/>
    <mergeCell ref="J24:K24"/>
    <mergeCell ref="J28:K28"/>
    <mergeCell ref="B15:C15"/>
    <mergeCell ref="B34:F34"/>
    <mergeCell ref="B33:C33"/>
    <mergeCell ref="A2:K2"/>
    <mergeCell ref="B3:K3"/>
    <mergeCell ref="B4:F4"/>
    <mergeCell ref="H4:K4"/>
    <mergeCell ref="B5:B6"/>
    <mergeCell ref="H5:H6"/>
    <mergeCell ref="E5:F6"/>
    <mergeCell ref="C5:D5"/>
    <mergeCell ref="C6:D6"/>
    <mergeCell ref="B8:J14"/>
    <mergeCell ref="J30:K30"/>
    <mergeCell ref="J5:J6"/>
    <mergeCell ref="B23:C23"/>
  </mergeCells>
  <phoneticPr fontId="3"/>
  <conditionalFormatting sqref="H22 H32">
    <cfRule type="cellIs" dxfId="9" priority="7"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55"/>
  <sheetViews>
    <sheetView showGridLines="0" view="pageBreakPreview" zoomScaleNormal="100" zoomScaleSheetLayoutView="100" workbookViewId="0">
      <selection activeCell="C5" sqref="C5:D5"/>
    </sheetView>
  </sheetViews>
  <sheetFormatPr defaultRowHeight="13.5"/>
  <cols>
    <col min="1" max="1" width="9.75" style="28" customWidth="1"/>
    <col min="2" max="2" width="7.25" style="28" customWidth="1"/>
    <col min="3" max="3" width="14" style="28" customWidth="1"/>
    <col min="4" max="4" width="20" style="28" customWidth="1"/>
    <col min="5" max="5" width="8.75" style="28" customWidth="1"/>
    <col min="6" max="7" width="7.5" style="28" customWidth="1"/>
    <col min="8" max="8" width="4.5" style="28" customWidth="1"/>
    <col min="9" max="9" width="5" style="28" customWidth="1"/>
    <col min="10" max="10" width="4.875" style="28" customWidth="1"/>
    <col min="11" max="11" width="11.375" style="28" customWidth="1"/>
    <col min="12" max="16384" width="9" style="28"/>
  </cols>
  <sheetData>
    <row r="1" spans="1:12" ht="15" customHeight="1" thickBot="1"/>
    <row r="2" spans="1:12" s="29" customFormat="1" ht="22.5" customHeight="1" thickBot="1">
      <c r="A2" s="520" t="str">
        <f>+'3.立上り性能A'!A2</f>
        <v>業務用厨房熱機器等性能測定結果　【電気機器】</v>
      </c>
      <c r="B2" s="521"/>
      <c r="C2" s="521"/>
      <c r="D2" s="521"/>
      <c r="E2" s="521"/>
      <c r="F2" s="521"/>
      <c r="G2" s="521"/>
      <c r="H2" s="521"/>
      <c r="I2" s="521"/>
      <c r="J2" s="522"/>
    </row>
    <row r="3" spans="1:12" s="29" customFormat="1" ht="28.5" customHeight="1" thickTop="1">
      <c r="A3" s="30" t="s">
        <v>299</v>
      </c>
      <c r="B3" s="509" t="str">
        <f>+表紙!B3&amp;"　　（３．立上り性能）"</f>
        <v>アンダーカウンター洗浄機、ドアタイプ洗浄機（選択してください）　　（３．立上り性能）</v>
      </c>
      <c r="C3" s="510"/>
      <c r="D3" s="510"/>
      <c r="E3" s="510"/>
      <c r="F3" s="510"/>
      <c r="G3" s="510"/>
      <c r="H3" s="510"/>
      <c r="I3" s="510"/>
      <c r="J3" s="511"/>
      <c r="K3" s="197"/>
    </row>
    <row r="4" spans="1:12" s="29" customFormat="1" ht="20.100000000000001" customHeight="1" thickBot="1">
      <c r="A4" s="31" t="s">
        <v>4</v>
      </c>
      <c r="B4" s="500" t="str">
        <f>IF(表紙!$B$6=0,"",表紙!$B$6)</f>
        <v/>
      </c>
      <c r="C4" s="500"/>
      <c r="D4" s="500"/>
      <c r="E4" s="502"/>
      <c r="F4" s="237" t="s">
        <v>5</v>
      </c>
      <c r="G4" s="503" t="str">
        <f>IF(表紙!$H$5=0,"",表紙!$H$5)</f>
        <v/>
      </c>
      <c r="H4" s="504"/>
      <c r="I4" s="504"/>
      <c r="J4" s="505"/>
    </row>
    <row r="5" spans="1:12" s="29" customFormat="1" ht="15" customHeight="1">
      <c r="A5" s="32" t="s">
        <v>29</v>
      </c>
      <c r="B5" s="523" t="s">
        <v>39</v>
      </c>
      <c r="C5" s="529"/>
      <c r="D5" s="543"/>
      <c r="E5" s="536" t="s">
        <v>106</v>
      </c>
      <c r="F5" s="14"/>
      <c r="G5" s="523" t="s">
        <v>40</v>
      </c>
      <c r="H5" s="14"/>
      <c r="I5" s="536" t="s">
        <v>105</v>
      </c>
      <c r="J5" s="16"/>
    </row>
    <row r="6" spans="1:12" s="29" customFormat="1" ht="15" customHeight="1" thickBot="1">
      <c r="A6" s="31" t="s">
        <v>31</v>
      </c>
      <c r="B6" s="524"/>
      <c r="C6" s="544"/>
      <c r="D6" s="545"/>
      <c r="E6" s="273"/>
      <c r="F6" s="15"/>
      <c r="G6" s="524"/>
      <c r="H6" s="15"/>
      <c r="I6" s="273"/>
      <c r="J6" s="17"/>
      <c r="L6" s="140"/>
    </row>
    <row r="7" spans="1:12" s="29" customFormat="1" ht="6.6" customHeight="1">
      <c r="A7" s="98"/>
      <c r="B7" s="118"/>
      <c r="C7" s="119"/>
      <c r="D7" s="119"/>
      <c r="E7" s="141"/>
      <c r="F7" s="142"/>
      <c r="G7" s="118"/>
      <c r="H7" s="142"/>
      <c r="I7" s="141"/>
      <c r="J7" s="143"/>
      <c r="L7" s="140"/>
    </row>
    <row r="8" spans="1:12" s="29" customFormat="1" ht="18" customHeight="1" thickBot="1">
      <c r="A8" s="36"/>
      <c r="B8" s="540" t="s">
        <v>236</v>
      </c>
      <c r="C8" s="540"/>
      <c r="D8" s="540"/>
      <c r="E8" s="540"/>
      <c r="F8" s="540"/>
      <c r="G8" s="145" t="str">
        <f>IF(表紙!G16="A.立上り時の給湯が洗浄タンクに直接入る場合","記入不要","")</f>
        <v/>
      </c>
      <c r="H8" s="144"/>
      <c r="I8" s="144"/>
      <c r="J8" s="146"/>
    </row>
    <row r="9" spans="1:12" s="29" customFormat="1" ht="18" customHeight="1" thickBot="1">
      <c r="A9" s="36"/>
      <c r="B9" s="541" t="s">
        <v>293</v>
      </c>
      <c r="C9" s="541"/>
      <c r="D9" s="541"/>
      <c r="E9" s="541"/>
      <c r="F9" s="541"/>
      <c r="G9" s="145"/>
      <c r="H9" s="144"/>
      <c r="I9" s="144"/>
      <c r="J9" s="146"/>
    </row>
    <row r="10" spans="1:12" s="29" customFormat="1" ht="3" customHeight="1">
      <c r="A10" s="36"/>
      <c r="B10" s="233"/>
      <c r="C10" s="233"/>
      <c r="D10" s="233"/>
      <c r="E10" s="233"/>
      <c r="F10" s="233"/>
      <c r="G10" s="145"/>
      <c r="H10" s="144"/>
      <c r="I10" s="144"/>
      <c r="J10" s="146"/>
    </row>
    <row r="11" spans="1:12" s="29" customFormat="1" ht="16.899999999999999" customHeight="1">
      <c r="A11" s="36"/>
      <c r="B11" s="533" t="s">
        <v>288</v>
      </c>
      <c r="C11" s="533"/>
      <c r="D11" s="533"/>
      <c r="E11" s="533"/>
      <c r="F11" s="533"/>
      <c r="G11" s="533"/>
      <c r="H11" s="533"/>
      <c r="I11" s="533"/>
      <c r="J11" s="38"/>
    </row>
    <row r="12" spans="1:12" s="29" customFormat="1" ht="16.899999999999999" customHeight="1">
      <c r="A12" s="36"/>
      <c r="B12" s="533"/>
      <c r="C12" s="533"/>
      <c r="D12" s="533"/>
      <c r="E12" s="533"/>
      <c r="F12" s="533"/>
      <c r="G12" s="533"/>
      <c r="H12" s="533"/>
      <c r="I12" s="533"/>
      <c r="J12" s="38"/>
    </row>
    <row r="13" spans="1:12" s="29" customFormat="1" ht="16.899999999999999" customHeight="1">
      <c r="A13" s="36"/>
      <c r="B13" s="533"/>
      <c r="C13" s="533"/>
      <c r="D13" s="533"/>
      <c r="E13" s="533"/>
      <c r="F13" s="533"/>
      <c r="G13" s="533"/>
      <c r="H13" s="533"/>
      <c r="I13" s="533"/>
      <c r="J13" s="38"/>
    </row>
    <row r="14" spans="1:12" s="29" customFormat="1" ht="16.899999999999999" customHeight="1">
      <c r="A14" s="36"/>
      <c r="B14" s="533"/>
      <c r="C14" s="533"/>
      <c r="D14" s="533"/>
      <c r="E14" s="533"/>
      <c r="F14" s="533"/>
      <c r="G14" s="533"/>
      <c r="H14" s="533"/>
      <c r="I14" s="533"/>
      <c r="J14" s="38"/>
    </row>
    <row r="15" spans="1:12" s="29" customFormat="1" ht="16.899999999999999" customHeight="1">
      <c r="A15" s="36"/>
      <c r="B15" s="533"/>
      <c r="C15" s="533"/>
      <c r="D15" s="533"/>
      <c r="E15" s="533"/>
      <c r="F15" s="533"/>
      <c r="G15" s="533"/>
      <c r="H15" s="533"/>
      <c r="I15" s="533"/>
      <c r="J15" s="38"/>
    </row>
    <row r="16" spans="1:12" s="29" customFormat="1" ht="16.899999999999999" customHeight="1">
      <c r="A16" s="36"/>
      <c r="B16" s="533"/>
      <c r="C16" s="533"/>
      <c r="D16" s="533"/>
      <c r="E16" s="533"/>
      <c r="F16" s="533"/>
      <c r="G16" s="533"/>
      <c r="H16" s="533"/>
      <c r="I16" s="533"/>
      <c r="J16" s="38"/>
    </row>
    <row r="17" spans="1:17" s="29" customFormat="1" ht="16.899999999999999" customHeight="1">
      <c r="A17" s="36"/>
      <c r="B17" s="533"/>
      <c r="C17" s="533"/>
      <c r="D17" s="533"/>
      <c r="E17" s="533"/>
      <c r="F17" s="533"/>
      <c r="G17" s="533"/>
      <c r="H17" s="533"/>
      <c r="I17" s="533"/>
      <c r="J17" s="38"/>
    </row>
    <row r="18" spans="1:17" s="29" customFormat="1" ht="21" customHeight="1">
      <c r="A18" s="36"/>
      <c r="B18" s="515" t="s">
        <v>173</v>
      </c>
      <c r="C18" s="516"/>
      <c r="D18" s="245"/>
      <c r="E18" s="245"/>
      <c r="F18" s="245" t="s">
        <v>29</v>
      </c>
      <c r="G18" s="245" t="s">
        <v>31</v>
      </c>
      <c r="H18" s="34"/>
      <c r="I18" s="34"/>
      <c r="J18" s="38"/>
    </row>
    <row r="19" spans="1:17" s="29" customFormat="1" ht="17.25" customHeight="1">
      <c r="A19" s="36"/>
      <c r="B19" s="243" t="s">
        <v>176</v>
      </c>
      <c r="C19" s="34"/>
      <c r="D19" s="34"/>
      <c r="E19" s="42" t="s">
        <v>92</v>
      </c>
      <c r="F19" s="18"/>
      <c r="G19" s="18"/>
      <c r="H19" s="50" t="s">
        <v>28</v>
      </c>
      <c r="I19" s="534" t="s">
        <v>32</v>
      </c>
      <c r="J19" s="535"/>
    </row>
    <row r="20" spans="1:17" s="29" customFormat="1" ht="17.25" customHeight="1">
      <c r="A20" s="36"/>
      <c r="B20" s="537" t="s">
        <v>289</v>
      </c>
      <c r="C20" s="537"/>
      <c r="D20" s="537"/>
      <c r="E20" s="83" t="s">
        <v>46</v>
      </c>
      <c r="F20" s="20"/>
      <c r="G20" s="20"/>
      <c r="H20" s="147" t="s">
        <v>70</v>
      </c>
      <c r="I20" s="534" t="s">
        <v>32</v>
      </c>
      <c r="J20" s="535"/>
    </row>
    <row r="21" spans="1:17" s="150" customFormat="1" ht="6" customHeight="1" thickBot="1">
      <c r="A21" s="148"/>
      <c r="B21" s="72"/>
      <c r="C21" s="72"/>
      <c r="D21" s="72"/>
      <c r="E21" s="42"/>
      <c r="F21" s="124"/>
      <c r="G21" s="124"/>
      <c r="H21" s="50"/>
      <c r="I21" s="241"/>
      <c r="J21" s="149"/>
    </row>
    <row r="22" spans="1:17" s="150" customFormat="1" ht="17.25" customHeight="1" thickBot="1">
      <c r="A22" s="148"/>
      <c r="B22" s="243" t="s">
        <v>145</v>
      </c>
      <c r="C22" s="72"/>
      <c r="D22" s="72"/>
      <c r="E22" s="125" t="s">
        <v>88</v>
      </c>
      <c r="F22" s="126" t="str">
        <f>IF(F20&lt;&gt;"",+F20,"")</f>
        <v/>
      </c>
      <c r="G22" s="126" t="str">
        <f>IF(G20&lt;&gt;"",+G20,"")</f>
        <v/>
      </c>
      <c r="H22" s="147" t="s">
        <v>70</v>
      </c>
      <c r="I22" s="534" t="s">
        <v>32</v>
      </c>
      <c r="J22" s="535"/>
    </row>
    <row r="23" spans="1:17" s="29" customFormat="1" ht="6" customHeight="1" thickBot="1">
      <c r="A23" s="36"/>
      <c r="B23" s="72"/>
      <c r="C23" s="72"/>
      <c r="D23" s="72"/>
      <c r="E23" s="42"/>
      <c r="F23" s="124"/>
      <c r="G23" s="124"/>
      <c r="H23" s="50"/>
      <c r="I23" s="241"/>
      <c r="J23" s="151"/>
    </row>
    <row r="24" spans="1:17" ht="20.25" customHeight="1" thickBot="1">
      <c r="A24" s="75"/>
      <c r="B24" s="72"/>
      <c r="C24" s="72"/>
      <c r="D24" s="72"/>
      <c r="E24" s="59"/>
      <c r="F24" s="42" t="s">
        <v>99</v>
      </c>
      <c r="G24" s="128" t="str">
        <f>IF(COUNTBLANK(F22:G22)=0,(F22+G22)/2,"")</f>
        <v/>
      </c>
      <c r="H24" s="50" t="s">
        <v>28</v>
      </c>
      <c r="I24" s="534" t="s">
        <v>32</v>
      </c>
      <c r="J24" s="535"/>
    </row>
    <row r="25" spans="1:17" ht="6" customHeight="1" thickBot="1">
      <c r="A25" s="75"/>
      <c r="B25" s="72"/>
      <c r="C25" s="72"/>
      <c r="D25" s="72"/>
      <c r="E25" s="42"/>
      <c r="F25" s="124"/>
      <c r="G25" s="124"/>
      <c r="H25" s="50"/>
      <c r="I25" s="241"/>
      <c r="J25" s="151"/>
    </row>
    <row r="26" spans="1:17" ht="15" customHeight="1" thickBot="1">
      <c r="A26" s="75"/>
      <c r="B26" s="72"/>
      <c r="C26" s="72"/>
      <c r="D26" s="72"/>
      <c r="E26" s="42"/>
      <c r="F26" s="124" t="s">
        <v>36</v>
      </c>
      <c r="G26" s="129" t="str">
        <f>IF(G24&lt;&gt;"",ABS(F22-G22)/G24,"")</f>
        <v/>
      </c>
      <c r="H26" s="50"/>
      <c r="I26" s="241"/>
      <c r="J26" s="151"/>
    </row>
    <row r="27" spans="1:17" s="29" customFormat="1" ht="21" customHeight="1">
      <c r="A27" s="36"/>
      <c r="B27" s="515" t="s">
        <v>14</v>
      </c>
      <c r="C27" s="516"/>
      <c r="D27" s="58"/>
      <c r="E27" s="59"/>
      <c r="F27" s="59"/>
      <c r="G27" s="115"/>
      <c r="H27" s="50"/>
      <c r="I27" s="152"/>
      <c r="J27" s="151"/>
    </row>
    <row r="28" spans="1:17" s="29" customFormat="1" ht="17.25" customHeight="1">
      <c r="A28" s="36"/>
      <c r="B28" s="538" t="s">
        <v>290</v>
      </c>
      <c r="C28" s="538"/>
      <c r="D28" s="538"/>
      <c r="E28" s="42" t="s">
        <v>90</v>
      </c>
      <c r="F28" s="20"/>
      <c r="G28" s="20"/>
      <c r="H28" s="50" t="s">
        <v>100</v>
      </c>
      <c r="I28" s="534" t="s">
        <v>32</v>
      </c>
      <c r="J28" s="535"/>
      <c r="M28" s="63"/>
    </row>
    <row r="29" spans="1:17" s="29" customFormat="1" ht="17.25" customHeight="1">
      <c r="A29" s="36"/>
      <c r="B29" s="34" t="s">
        <v>91</v>
      </c>
      <c r="C29" s="34"/>
      <c r="D29" s="34"/>
      <c r="E29" s="131" t="s">
        <v>89</v>
      </c>
      <c r="F29" s="21"/>
      <c r="G29" s="21"/>
      <c r="H29" s="50" t="s">
        <v>19</v>
      </c>
      <c r="I29" s="534" t="s">
        <v>26</v>
      </c>
      <c r="J29" s="535"/>
      <c r="K29" s="132"/>
      <c r="P29" s="29" t="str">
        <f>+IF(表紙!$G$16="C.試験機器に給水(15℃)を接続する場合","給水温","給湯温")</f>
        <v>給湯温</v>
      </c>
    </row>
    <row r="30" spans="1:17" s="29" customFormat="1" ht="17.25" customHeight="1">
      <c r="A30" s="36"/>
      <c r="B30" s="243" t="str">
        <f>+IF(表紙!G16="C.試験機器に給水(15℃)を接続する場合",N30,L30)</f>
        <v xml:space="preserve">      ：給湯温度</v>
      </c>
      <c r="C30" s="34"/>
      <c r="D30" s="34"/>
      <c r="E30" s="59" t="s">
        <v>302</v>
      </c>
      <c r="F30" s="21"/>
      <c r="G30" s="21"/>
      <c r="H30" s="50" t="s">
        <v>19</v>
      </c>
      <c r="I30" s="534" t="s">
        <v>26</v>
      </c>
      <c r="J30" s="535"/>
      <c r="L30" s="29" t="s">
        <v>303</v>
      </c>
      <c r="N30" s="29" t="s">
        <v>304</v>
      </c>
      <c r="P30" s="542"/>
      <c r="Q30" s="542"/>
    </row>
    <row r="31" spans="1:17" s="29" customFormat="1" ht="6" customHeight="1" thickBot="1">
      <c r="A31" s="36"/>
      <c r="B31" s="34"/>
      <c r="C31" s="58"/>
      <c r="D31" s="58"/>
      <c r="E31" s="59"/>
      <c r="F31" s="253"/>
      <c r="G31" s="49"/>
      <c r="H31" s="50"/>
      <c r="I31" s="152"/>
      <c r="J31" s="151"/>
      <c r="P31" s="542"/>
      <c r="Q31" s="542"/>
    </row>
    <row r="32" spans="1:17" ht="17.25" customHeight="1" thickBot="1">
      <c r="A32" s="75"/>
      <c r="B32" s="243" t="s">
        <v>144</v>
      </c>
      <c r="C32" s="51"/>
      <c r="D32" s="134"/>
      <c r="E32" s="42" t="s">
        <v>76</v>
      </c>
      <c r="F32" s="153" t="str">
        <f>IF(COUNT(F19,F28,F30)=3,F19+(F28-F19)*(80-M32)/(80-F30),"")</f>
        <v/>
      </c>
      <c r="G32" s="153" t="str">
        <f>IF(COUNT(G19,G28,G30)=3,G19+(G28-G19)*(80-M32)/(80-G30),"")</f>
        <v/>
      </c>
      <c r="H32" s="50" t="s">
        <v>100</v>
      </c>
      <c r="I32" s="534" t="s">
        <v>32</v>
      </c>
      <c r="J32" s="535"/>
      <c r="L32" s="29" t="str">
        <f>+IF(表紙!$G$16="C.試験機器に給水(15℃)を接続する場合","立給水","立給湯")</f>
        <v>立給湯</v>
      </c>
      <c r="M32" s="29">
        <f>+IF(表紙!$G$16="C.試験機器に給水(15℃)を接続する場合",15,60)</f>
        <v>60</v>
      </c>
    </row>
    <row r="33" spans="1:19" ht="6" customHeight="1" thickBot="1">
      <c r="A33" s="75"/>
      <c r="B33" s="34"/>
      <c r="C33" s="51"/>
      <c r="D33" s="134"/>
      <c r="E33" s="42"/>
      <c r="F33" s="49"/>
      <c r="G33" s="154"/>
      <c r="H33" s="50"/>
      <c r="I33" s="241"/>
      <c r="J33" s="242"/>
    </row>
    <row r="34" spans="1:19" ht="20.25" customHeight="1" thickBot="1">
      <c r="A34" s="75"/>
      <c r="B34" s="34"/>
      <c r="C34" s="51"/>
      <c r="D34" s="134"/>
      <c r="E34" s="155"/>
      <c r="F34" s="42" t="s">
        <v>99</v>
      </c>
      <c r="G34" s="128" t="str">
        <f>IF(COUNTBLANK(F32:G32)=0,(F32+G32)/2,"")</f>
        <v/>
      </c>
      <c r="H34" s="50" t="s">
        <v>100</v>
      </c>
      <c r="I34" s="534" t="s">
        <v>32</v>
      </c>
      <c r="J34" s="535"/>
      <c r="L34" s="539"/>
      <c r="M34" s="539"/>
      <c r="N34" s="539"/>
      <c r="O34" s="539"/>
      <c r="P34" s="539"/>
      <c r="Q34" s="539"/>
      <c r="R34" s="539"/>
      <c r="S34" s="539"/>
    </row>
    <row r="35" spans="1:19" ht="6" customHeight="1" thickBot="1">
      <c r="A35" s="75"/>
      <c r="B35" s="34"/>
      <c r="C35" s="51"/>
      <c r="D35" s="134"/>
      <c r="E35" s="42"/>
      <c r="F35" s="124"/>
      <c r="G35" s="124"/>
      <c r="H35" s="50"/>
      <c r="I35" s="241"/>
      <c r="J35" s="242"/>
      <c r="L35" s="539"/>
      <c r="M35" s="539"/>
      <c r="N35" s="539"/>
      <c r="O35" s="539"/>
      <c r="P35" s="539"/>
      <c r="Q35" s="539"/>
      <c r="R35" s="539"/>
      <c r="S35" s="539"/>
    </row>
    <row r="36" spans="1:19" ht="15" customHeight="1" thickBot="1">
      <c r="A36" s="75"/>
      <c r="B36" s="34"/>
      <c r="C36" s="58"/>
      <c r="D36" s="58"/>
      <c r="E36" s="135"/>
      <c r="F36" s="124" t="s">
        <v>36</v>
      </c>
      <c r="G36" s="129" t="str">
        <f>IF(G34&lt;&gt;"",ABS(F32-G32)/G34,"")</f>
        <v/>
      </c>
      <c r="H36" s="50"/>
      <c r="I36" s="241"/>
      <c r="J36" s="242"/>
      <c r="L36" s="539"/>
      <c r="M36" s="539"/>
      <c r="N36" s="539"/>
      <c r="O36" s="539"/>
      <c r="P36" s="539"/>
      <c r="Q36" s="539"/>
      <c r="R36" s="539"/>
      <c r="S36" s="539"/>
    </row>
    <row r="37" spans="1:19" ht="4.5" hidden="1" customHeight="1" thickBot="1">
      <c r="A37" s="75"/>
      <c r="B37" s="34"/>
      <c r="C37" s="58"/>
      <c r="D37" s="58"/>
      <c r="E37" s="245"/>
      <c r="F37" s="156"/>
      <c r="G37" s="157"/>
      <c r="H37" s="50"/>
      <c r="I37" s="152"/>
      <c r="J37" s="242"/>
    </row>
    <row r="38" spans="1:19" ht="21" customHeight="1" thickBot="1">
      <c r="A38" s="75"/>
      <c r="B38" s="518" t="s">
        <v>121</v>
      </c>
      <c r="C38" s="519"/>
      <c r="D38" s="245"/>
      <c r="E38" s="245"/>
      <c r="F38" s="245"/>
      <c r="G38" s="245"/>
      <c r="H38" s="158"/>
      <c r="I38" s="241"/>
      <c r="J38" s="151"/>
      <c r="L38" s="51"/>
    </row>
    <row r="39" spans="1:19" ht="30" customHeight="1" thickBot="1">
      <c r="A39" s="75"/>
      <c r="B39" s="517" t="s">
        <v>212</v>
      </c>
      <c r="C39" s="517"/>
      <c r="D39" s="517"/>
      <c r="E39" s="517"/>
      <c r="F39" s="55" t="s">
        <v>86</v>
      </c>
      <c r="G39" s="137" t="str">
        <f>IF(COUNT(G24,G34)=2,MAX(G24,G34),"")</f>
        <v/>
      </c>
      <c r="H39" s="50" t="s">
        <v>100</v>
      </c>
      <c r="I39" s="534" t="s">
        <v>32</v>
      </c>
      <c r="J39" s="535"/>
    </row>
    <row r="40" spans="1:19" ht="15" customHeight="1">
      <c r="A40" s="75"/>
      <c r="B40" s="243"/>
      <c r="C40" s="243"/>
      <c r="D40" s="243"/>
      <c r="E40" s="243"/>
      <c r="F40" s="55"/>
      <c r="G40" s="159"/>
      <c r="H40" s="50"/>
      <c r="I40" s="241"/>
      <c r="J40" s="242"/>
    </row>
    <row r="41" spans="1:19" ht="15" customHeight="1">
      <c r="A41" s="75"/>
      <c r="B41" s="34" t="s">
        <v>213</v>
      </c>
      <c r="C41" s="243"/>
      <c r="D41" s="243"/>
      <c r="E41" s="243"/>
      <c r="F41" s="139" t="str">
        <f>IF(COUNT(F19,F20,F28)=3,MAX(F19,F20,F28),"")</f>
        <v/>
      </c>
      <c r="G41" s="139" t="str">
        <f>IF(COUNT(G19,G20,G28)=3,MAX(G19,G20,G28),"")</f>
        <v/>
      </c>
      <c r="H41" s="50" t="s">
        <v>28</v>
      </c>
      <c r="I41" s="534" t="s">
        <v>32</v>
      </c>
      <c r="J41" s="535"/>
    </row>
    <row r="42" spans="1:19" s="29" customFormat="1" ht="22.5" customHeight="1">
      <c r="A42" s="36"/>
      <c r="B42" s="538" t="s">
        <v>180</v>
      </c>
      <c r="C42" s="538"/>
      <c r="D42" s="538"/>
      <c r="E42" s="42" t="s">
        <v>185</v>
      </c>
      <c r="F42" s="105"/>
      <c r="G42" s="105"/>
      <c r="H42" s="82" t="s">
        <v>77</v>
      </c>
      <c r="I42" s="534" t="s">
        <v>27</v>
      </c>
      <c r="J42" s="535"/>
      <c r="M42" s="34"/>
    </row>
    <row r="43" spans="1:19" s="29" customFormat="1" ht="15" customHeight="1">
      <c r="A43" s="36" t="s">
        <v>154</v>
      </c>
      <c r="B43" s="34"/>
      <c r="C43" s="34"/>
      <c r="D43" s="34"/>
      <c r="E43" s="59"/>
      <c r="F43" s="160"/>
      <c r="G43" s="160"/>
      <c r="H43" s="91"/>
      <c r="I43" s="50"/>
      <c r="J43" s="38"/>
      <c r="M43" s="34"/>
    </row>
    <row r="44" spans="1:19" ht="15" customHeight="1">
      <c r="A44" s="75"/>
      <c r="B44" s="76"/>
      <c r="C44" s="76"/>
      <c r="D44" s="76"/>
      <c r="E44" s="245"/>
      <c r="F44" s="245"/>
      <c r="G44" s="245"/>
      <c r="H44" s="158"/>
      <c r="I44" s="50"/>
      <c r="J44" s="38"/>
    </row>
    <row r="45" spans="1:19" ht="15" customHeight="1">
      <c r="A45" s="75"/>
      <c r="B45" s="76"/>
      <c r="C45" s="245"/>
      <c r="D45" s="245"/>
      <c r="E45" s="76"/>
      <c r="F45" s="76"/>
      <c r="G45" s="76"/>
      <c r="H45" s="76"/>
      <c r="I45" s="34"/>
      <c r="J45" s="38"/>
      <c r="S45" s="63"/>
    </row>
    <row r="46" spans="1:19" ht="15" customHeight="1">
      <c r="A46" s="75"/>
      <c r="B46" s="76"/>
      <c r="C46" s="245"/>
      <c r="D46" s="245"/>
      <c r="E46" s="76"/>
      <c r="F46" s="76"/>
      <c r="G46" s="76"/>
      <c r="H46" s="76"/>
      <c r="I46" s="34"/>
      <c r="J46" s="38"/>
    </row>
    <row r="47" spans="1:19" ht="15" customHeight="1">
      <c r="A47" s="75"/>
      <c r="B47" s="76"/>
      <c r="C47" s="245"/>
      <c r="D47" s="245"/>
      <c r="E47" s="76"/>
      <c r="F47" s="76"/>
      <c r="G47" s="76"/>
      <c r="H47" s="76"/>
      <c r="I47" s="34"/>
      <c r="J47" s="38"/>
    </row>
    <row r="48" spans="1:19" ht="15" customHeight="1">
      <c r="A48" s="75"/>
      <c r="B48" s="76"/>
      <c r="C48" s="34"/>
      <c r="D48" s="34"/>
      <c r="E48" s="34"/>
      <c r="F48" s="34"/>
      <c r="G48" s="34"/>
      <c r="H48" s="34"/>
      <c r="I48" s="34"/>
      <c r="J48" s="38"/>
    </row>
    <row r="49" spans="1:10" ht="15" customHeight="1">
      <c r="A49" s="75"/>
      <c r="B49" s="76"/>
      <c r="C49" s="34"/>
      <c r="D49" s="34"/>
      <c r="E49" s="34"/>
      <c r="F49" s="34"/>
      <c r="G49" s="34"/>
      <c r="H49" s="34"/>
      <c r="I49" s="34"/>
      <c r="J49" s="38"/>
    </row>
    <row r="50" spans="1:10" ht="15" customHeight="1">
      <c r="A50" s="75"/>
      <c r="B50" s="34"/>
      <c r="C50" s="76"/>
      <c r="D50" s="76"/>
      <c r="E50" s="34"/>
      <c r="F50" s="34"/>
      <c r="G50" s="34"/>
      <c r="H50" s="34"/>
      <c r="I50" s="34"/>
      <c r="J50" s="38"/>
    </row>
    <row r="51" spans="1:10" ht="11.25" customHeight="1">
      <c r="A51" s="75"/>
      <c r="B51" s="34"/>
      <c r="C51" s="76"/>
      <c r="D51" s="76"/>
      <c r="E51" s="34"/>
      <c r="F51" s="34"/>
      <c r="G51" s="34"/>
      <c r="H51" s="34"/>
      <c r="I51" s="34"/>
      <c r="J51" s="38"/>
    </row>
    <row r="52" spans="1:10" ht="15" customHeight="1">
      <c r="A52" s="75"/>
      <c r="B52" s="34"/>
      <c r="C52" s="34"/>
      <c r="D52" s="34"/>
      <c r="E52" s="34"/>
      <c r="F52" s="34"/>
      <c r="G52" s="34"/>
      <c r="H52" s="34"/>
      <c r="I52" s="34"/>
      <c r="J52" s="38"/>
    </row>
    <row r="53" spans="1:10" s="29" customFormat="1" ht="15" customHeight="1">
      <c r="A53" s="36"/>
      <c r="B53" s="34"/>
      <c r="C53" s="34"/>
      <c r="D53" s="34"/>
      <c r="E53" s="34"/>
      <c r="F53" s="34"/>
      <c r="G53" s="34"/>
      <c r="H53" s="34"/>
      <c r="I53" s="34"/>
      <c r="J53" s="38"/>
    </row>
    <row r="54" spans="1:10" s="29" customFormat="1" ht="14.45" customHeight="1" thickBot="1">
      <c r="A54" s="68"/>
      <c r="B54" s="69"/>
      <c r="C54" s="69"/>
      <c r="D54" s="69"/>
      <c r="E54" s="69"/>
      <c r="F54" s="69"/>
      <c r="G54" s="69"/>
      <c r="H54" s="69"/>
      <c r="I54" s="69"/>
      <c r="J54" s="70"/>
    </row>
    <row r="55" spans="1:10" ht="9" customHeight="1"/>
  </sheetData>
  <sheetProtection password="89E8" sheet="1" objects="1" scenarios="1" selectLockedCells="1"/>
  <mergeCells count="36">
    <mergeCell ref="P30:P31"/>
    <mergeCell ref="Q30:Q31"/>
    <mergeCell ref="B28:D28"/>
    <mergeCell ref="B5:B6"/>
    <mergeCell ref="E5:E6"/>
    <mergeCell ref="I30:J30"/>
    <mergeCell ref="I29:J29"/>
    <mergeCell ref="I28:J28"/>
    <mergeCell ref="C5:D5"/>
    <mergeCell ref="I22:J22"/>
    <mergeCell ref="I24:J24"/>
    <mergeCell ref="C6:D6"/>
    <mergeCell ref="B27:C27"/>
    <mergeCell ref="I42:J42"/>
    <mergeCell ref="I34:J34"/>
    <mergeCell ref="B38:C38"/>
    <mergeCell ref="B42:D42"/>
    <mergeCell ref="B39:E39"/>
    <mergeCell ref="I41:J41"/>
    <mergeCell ref="I39:J39"/>
    <mergeCell ref="L34:O36"/>
    <mergeCell ref="P34:S36"/>
    <mergeCell ref="A2:J2"/>
    <mergeCell ref="B3:J3"/>
    <mergeCell ref="B4:E4"/>
    <mergeCell ref="G4:J4"/>
    <mergeCell ref="B20:D20"/>
    <mergeCell ref="B18:C18"/>
    <mergeCell ref="G5:G6"/>
    <mergeCell ref="I19:J19"/>
    <mergeCell ref="I20:J20"/>
    <mergeCell ref="I5:I6"/>
    <mergeCell ref="B11:I17"/>
    <mergeCell ref="B8:F8"/>
    <mergeCell ref="B9:F9"/>
    <mergeCell ref="I32:J32"/>
  </mergeCells>
  <phoneticPr fontId="3"/>
  <conditionalFormatting sqref="G26 G36">
    <cfRule type="cellIs" dxfId="8" priority="7"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5"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104"/>
  <sheetViews>
    <sheetView showGridLines="0" view="pageBreakPreview" zoomScaleNormal="100" zoomScaleSheetLayoutView="100" workbookViewId="0">
      <selection activeCell="B5" sqref="B5:D5"/>
    </sheetView>
  </sheetViews>
  <sheetFormatPr defaultRowHeight="13.5"/>
  <cols>
    <col min="1" max="1" width="10.375" style="28" customWidth="1"/>
    <col min="2" max="2" width="2.5" style="28" customWidth="1"/>
    <col min="3" max="3" width="8.25" style="28" customWidth="1"/>
    <col min="4" max="7" width="9.75" style="28" customWidth="1"/>
    <col min="8" max="8" width="9" style="28" customWidth="1"/>
    <col min="9" max="9" width="9.75" style="28" customWidth="1"/>
    <col min="10" max="10" width="6" style="28" customWidth="1"/>
    <col min="11" max="11" width="3.75" style="28" customWidth="1"/>
    <col min="12" max="12" width="11" style="28" customWidth="1"/>
    <col min="13" max="13" width="5.75" style="28" customWidth="1"/>
    <col min="14" max="16384" width="9" style="28"/>
  </cols>
  <sheetData>
    <row r="1" spans="1:13" ht="14.25" thickBot="1"/>
    <row r="2" spans="1:13" s="29" customFormat="1" ht="19.5" customHeight="1" thickBot="1">
      <c r="A2" s="520" t="str">
        <f>+'3.立上り性能A'!A2:K2</f>
        <v>業務用厨房熱機器等性能測定結果　【電気機器】</v>
      </c>
      <c r="B2" s="521"/>
      <c r="C2" s="521"/>
      <c r="D2" s="521"/>
      <c r="E2" s="521"/>
      <c r="F2" s="521"/>
      <c r="G2" s="521"/>
      <c r="H2" s="521"/>
      <c r="I2" s="521"/>
      <c r="J2" s="521"/>
      <c r="K2" s="522"/>
    </row>
    <row r="3" spans="1:13" s="29" customFormat="1" ht="28.5" customHeight="1" thickTop="1">
      <c r="A3" s="30" t="s">
        <v>299</v>
      </c>
      <c r="B3" s="509" t="str">
        <f>+表紙!B3&amp;"　　（４．処理能力）"</f>
        <v>アンダーカウンター洗浄機、ドアタイプ洗浄機（選択してください）　　（４．処理能力）</v>
      </c>
      <c r="C3" s="510"/>
      <c r="D3" s="510"/>
      <c r="E3" s="510"/>
      <c r="F3" s="510"/>
      <c r="G3" s="510"/>
      <c r="H3" s="510"/>
      <c r="I3" s="510"/>
      <c r="J3" s="510"/>
      <c r="K3" s="511"/>
    </row>
    <row r="4" spans="1:13" s="29" customFormat="1" ht="20.100000000000001" customHeight="1" thickBot="1">
      <c r="A4" s="31" t="s">
        <v>4</v>
      </c>
      <c r="B4" s="549" t="str">
        <f>IF(表紙!$B$6=0,"",表紙!$B$6)</f>
        <v/>
      </c>
      <c r="C4" s="500"/>
      <c r="D4" s="500"/>
      <c r="E4" s="500"/>
      <c r="F4" s="550"/>
      <c r="G4" s="237" t="s">
        <v>5</v>
      </c>
      <c r="H4" s="503" t="str">
        <f>IF(表紙!$H$5=0,"",表紙!$H$5)</f>
        <v/>
      </c>
      <c r="I4" s="504"/>
      <c r="J4" s="504"/>
      <c r="K4" s="505"/>
    </row>
    <row r="5" spans="1:13" s="29" customFormat="1" ht="15" customHeight="1" thickBot="1">
      <c r="A5" s="239" t="s">
        <v>39</v>
      </c>
      <c r="B5" s="579"/>
      <c r="C5" s="580"/>
      <c r="D5" s="581"/>
      <c r="E5" s="161" t="s">
        <v>42</v>
      </c>
      <c r="F5" s="23"/>
      <c r="G5" s="162" t="s">
        <v>40</v>
      </c>
      <c r="H5" s="23"/>
      <c r="I5" s="161" t="s">
        <v>41</v>
      </c>
      <c r="J5" s="547"/>
      <c r="K5" s="548"/>
    </row>
    <row r="6" spans="1:13" s="29" customFormat="1" ht="15" customHeight="1">
      <c r="A6" s="117"/>
      <c r="B6" s="100"/>
      <c r="C6" s="100"/>
      <c r="D6" s="100"/>
      <c r="E6" s="99"/>
      <c r="F6" s="120"/>
      <c r="G6" s="100"/>
      <c r="H6" s="120"/>
      <c r="I6" s="99"/>
      <c r="J6" s="100"/>
      <c r="K6" s="164"/>
    </row>
    <row r="7" spans="1:13" s="29" customFormat="1" ht="15.6" customHeight="1">
      <c r="A7" s="117"/>
      <c r="B7" s="546" t="s">
        <v>315</v>
      </c>
      <c r="C7" s="546"/>
      <c r="D7" s="546"/>
      <c r="E7" s="546"/>
      <c r="F7" s="546"/>
      <c r="G7" s="546"/>
      <c r="H7" s="546"/>
      <c r="I7" s="546"/>
      <c r="J7" s="546"/>
      <c r="K7" s="164"/>
      <c r="L7" s="150"/>
      <c r="M7" s="150"/>
    </row>
    <row r="8" spans="1:13" s="29" customFormat="1" ht="15.6" customHeight="1">
      <c r="A8" s="117"/>
      <c r="B8" s="546"/>
      <c r="C8" s="546"/>
      <c r="D8" s="546"/>
      <c r="E8" s="546"/>
      <c r="F8" s="546"/>
      <c r="G8" s="546"/>
      <c r="H8" s="546"/>
      <c r="I8" s="546"/>
      <c r="J8" s="546"/>
      <c r="K8" s="164"/>
      <c r="L8" s="150"/>
      <c r="M8" s="150"/>
    </row>
    <row r="9" spans="1:13" s="29" customFormat="1" ht="15.6" customHeight="1">
      <c r="A9" s="117"/>
      <c r="B9" s="546"/>
      <c r="C9" s="546"/>
      <c r="D9" s="546"/>
      <c r="E9" s="546"/>
      <c r="F9" s="546"/>
      <c r="G9" s="546"/>
      <c r="H9" s="546"/>
      <c r="I9" s="546"/>
      <c r="J9" s="546"/>
      <c r="K9" s="164"/>
      <c r="L9" s="150"/>
      <c r="M9" s="150"/>
    </row>
    <row r="10" spans="1:13" s="29" customFormat="1" ht="15.6" customHeight="1">
      <c r="A10" s="117"/>
      <c r="B10" s="546"/>
      <c r="C10" s="546"/>
      <c r="D10" s="546"/>
      <c r="E10" s="546"/>
      <c r="F10" s="546"/>
      <c r="G10" s="546"/>
      <c r="H10" s="546"/>
      <c r="I10" s="546"/>
      <c r="J10" s="546"/>
      <c r="K10" s="164"/>
      <c r="L10" s="150"/>
      <c r="M10" s="150"/>
    </row>
    <row r="11" spans="1:13" s="29" customFormat="1" ht="15.6" customHeight="1">
      <c r="A11" s="117"/>
      <c r="B11" s="546"/>
      <c r="C11" s="546"/>
      <c r="D11" s="546"/>
      <c r="E11" s="546"/>
      <c r="F11" s="546"/>
      <c r="G11" s="546"/>
      <c r="H11" s="546"/>
      <c r="I11" s="546"/>
      <c r="J11" s="546"/>
      <c r="K11" s="164"/>
      <c r="L11" s="150"/>
      <c r="M11" s="150"/>
    </row>
    <row r="12" spans="1:13" s="29" customFormat="1" ht="15.6" customHeight="1">
      <c r="A12" s="117"/>
      <c r="B12" s="546"/>
      <c r="C12" s="546"/>
      <c r="D12" s="546"/>
      <c r="E12" s="546"/>
      <c r="F12" s="546"/>
      <c r="G12" s="546"/>
      <c r="H12" s="546"/>
      <c r="I12" s="546"/>
      <c r="J12" s="546"/>
      <c r="K12" s="164"/>
      <c r="L12" s="150"/>
      <c r="M12" s="150"/>
    </row>
    <row r="13" spans="1:13" s="29" customFormat="1" ht="15.6" customHeight="1">
      <c r="A13" s="117"/>
      <c r="B13" s="546"/>
      <c r="C13" s="546"/>
      <c r="D13" s="546"/>
      <c r="E13" s="546"/>
      <c r="F13" s="546"/>
      <c r="G13" s="546"/>
      <c r="H13" s="546"/>
      <c r="I13" s="546"/>
      <c r="J13" s="546"/>
      <c r="K13" s="164"/>
      <c r="L13" s="150"/>
      <c r="M13" s="150"/>
    </row>
    <row r="14" spans="1:13" s="29" customFormat="1" ht="15.6" customHeight="1">
      <c r="A14" s="117"/>
      <c r="B14" s="546"/>
      <c r="C14" s="546"/>
      <c r="D14" s="546"/>
      <c r="E14" s="546"/>
      <c r="F14" s="546"/>
      <c r="G14" s="546"/>
      <c r="H14" s="546"/>
      <c r="I14" s="546"/>
      <c r="J14" s="546"/>
      <c r="K14" s="164"/>
      <c r="L14" s="150"/>
      <c r="M14" s="150"/>
    </row>
    <row r="15" spans="1:13" s="29" customFormat="1" ht="15.6" customHeight="1">
      <c r="A15" s="117"/>
      <c r="B15" s="546"/>
      <c r="C15" s="546"/>
      <c r="D15" s="546"/>
      <c r="E15" s="546"/>
      <c r="F15" s="546"/>
      <c r="G15" s="546"/>
      <c r="H15" s="546"/>
      <c r="I15" s="546"/>
      <c r="J15" s="546"/>
      <c r="K15" s="164"/>
      <c r="L15" s="150"/>
      <c r="M15" s="150"/>
    </row>
    <row r="16" spans="1:13" s="29" customFormat="1" ht="22.5" customHeight="1">
      <c r="A16" s="117"/>
      <c r="B16" s="546"/>
      <c r="C16" s="546"/>
      <c r="D16" s="546"/>
      <c r="E16" s="546"/>
      <c r="F16" s="546"/>
      <c r="G16" s="546"/>
      <c r="H16" s="546"/>
      <c r="I16" s="546"/>
      <c r="J16" s="546"/>
      <c r="K16" s="164"/>
      <c r="L16" s="150"/>
      <c r="M16" s="150"/>
    </row>
    <row r="17" spans="1:18" s="29" customFormat="1" ht="24.75" customHeight="1">
      <c r="A17" s="163"/>
      <c r="B17" s="546"/>
      <c r="C17" s="546"/>
      <c r="D17" s="546"/>
      <c r="E17" s="546"/>
      <c r="F17" s="546"/>
      <c r="G17" s="546"/>
      <c r="H17" s="546"/>
      <c r="I17" s="546"/>
      <c r="J17" s="546"/>
      <c r="K17" s="164"/>
      <c r="L17" s="150"/>
      <c r="M17" s="150"/>
    </row>
    <row r="18" spans="1:18" s="29" customFormat="1" ht="30" customHeight="1">
      <c r="A18" s="148"/>
      <c r="B18" s="546"/>
      <c r="C18" s="546"/>
      <c r="D18" s="546"/>
      <c r="E18" s="546"/>
      <c r="F18" s="546"/>
      <c r="G18" s="546"/>
      <c r="H18" s="546"/>
      <c r="I18" s="546"/>
      <c r="J18" s="546"/>
      <c r="K18" s="146"/>
      <c r="L18" s="150"/>
      <c r="M18" s="150"/>
    </row>
    <row r="19" spans="1:18" s="29" customFormat="1" ht="7.5" customHeight="1">
      <c r="A19" s="148"/>
      <c r="B19" s="248"/>
      <c r="C19" s="248"/>
      <c r="D19" s="248"/>
      <c r="E19" s="248"/>
      <c r="F19" s="248"/>
      <c r="G19" s="248"/>
      <c r="H19" s="248"/>
      <c r="I19" s="248"/>
      <c r="J19" s="248"/>
      <c r="K19" s="146"/>
      <c r="L19" s="150"/>
      <c r="M19" s="150"/>
    </row>
    <row r="20" spans="1:18" s="29" customFormat="1" ht="16.5" customHeight="1">
      <c r="A20" s="36"/>
      <c r="B20" s="249"/>
      <c r="C20" s="243" t="s">
        <v>188</v>
      </c>
      <c r="D20" s="249"/>
      <c r="E20" s="249"/>
      <c r="F20" s="249"/>
      <c r="G20" s="249"/>
      <c r="H20" s="265"/>
      <c r="I20" s="91" t="s">
        <v>192</v>
      </c>
      <c r="J20" s="50" t="s">
        <v>65</v>
      </c>
      <c r="K20" s="38"/>
    </row>
    <row r="21" spans="1:18" s="29" customFormat="1" ht="17.25" customHeight="1">
      <c r="A21" s="36"/>
      <c r="B21" s="34"/>
      <c r="C21" s="253" t="s">
        <v>189</v>
      </c>
      <c r="D21" s="245"/>
      <c r="E21" s="245"/>
      <c r="F21" s="245"/>
      <c r="G21" s="42" t="s">
        <v>67</v>
      </c>
      <c r="H21" s="165" t="str">
        <f>IF(+表紙!I14&lt;&gt;"",+表紙!I14,"")</f>
        <v/>
      </c>
      <c r="I21" s="50" t="s">
        <v>146</v>
      </c>
      <c r="J21" s="50" t="s">
        <v>65</v>
      </c>
      <c r="K21" s="38"/>
    </row>
    <row r="22" spans="1:18" s="29" customFormat="1" ht="17.25" customHeight="1">
      <c r="A22" s="36"/>
      <c r="B22" s="34"/>
      <c r="C22" s="253" t="s">
        <v>190</v>
      </c>
      <c r="D22" s="245"/>
      <c r="E22" s="245"/>
      <c r="F22" s="245"/>
      <c r="G22" s="42" t="s">
        <v>66</v>
      </c>
      <c r="H22" s="196"/>
      <c r="I22" s="50" t="s">
        <v>146</v>
      </c>
      <c r="J22" s="50" t="s">
        <v>65</v>
      </c>
      <c r="K22" s="38"/>
    </row>
    <row r="23" spans="1:18" s="29" customFormat="1" ht="17.25" customHeight="1">
      <c r="A23" s="36"/>
      <c r="B23" s="34"/>
      <c r="C23" s="253" t="s">
        <v>191</v>
      </c>
      <c r="D23" s="245"/>
      <c r="E23" s="245"/>
      <c r="F23" s="245"/>
      <c r="G23" s="42" t="s">
        <v>63</v>
      </c>
      <c r="H23" s="166">
        <v>5</v>
      </c>
      <c r="I23" s="50" t="s">
        <v>146</v>
      </c>
      <c r="J23" s="50"/>
      <c r="K23" s="38"/>
    </row>
    <row r="24" spans="1:18" s="29" customFormat="1" ht="17.25" customHeight="1">
      <c r="A24" s="36"/>
      <c r="B24" s="34"/>
      <c r="C24" s="243" t="s">
        <v>286</v>
      </c>
      <c r="D24" s="34"/>
      <c r="E24" s="245"/>
      <c r="F24" s="245"/>
      <c r="G24" s="34"/>
      <c r="H24" s="34"/>
      <c r="I24" s="34"/>
      <c r="J24" s="50"/>
      <c r="K24" s="38"/>
    </row>
    <row r="25" spans="1:18" s="29" customFormat="1" ht="17.25" customHeight="1">
      <c r="A25" s="36"/>
      <c r="B25" s="34"/>
      <c r="C25" s="243" t="s">
        <v>287</v>
      </c>
      <c r="D25" s="34"/>
      <c r="E25" s="245"/>
      <c r="F25" s="245"/>
      <c r="G25" s="34"/>
      <c r="H25" s="34"/>
      <c r="I25" s="34"/>
      <c r="J25" s="50"/>
      <c r="K25" s="38"/>
    </row>
    <row r="26" spans="1:18" s="29" customFormat="1" ht="15" customHeight="1">
      <c r="A26" s="36"/>
      <c r="B26" s="34"/>
      <c r="C26" s="34"/>
      <c r="D26" s="235" t="s">
        <v>267</v>
      </c>
      <c r="E26" s="235" t="s">
        <v>268</v>
      </c>
      <c r="F26" s="235" t="s">
        <v>269</v>
      </c>
      <c r="G26" s="235" t="s">
        <v>270</v>
      </c>
      <c r="H26" s="235" t="s">
        <v>271</v>
      </c>
      <c r="I26" s="34"/>
      <c r="J26" s="50"/>
      <c r="K26" s="38"/>
    </row>
    <row r="27" spans="1:18" s="29" customFormat="1" ht="17.25" customHeight="1">
      <c r="A27" s="36"/>
      <c r="B27" s="34"/>
      <c r="C27" s="42" t="s">
        <v>103</v>
      </c>
      <c r="D27" s="24"/>
      <c r="E27" s="24"/>
      <c r="F27" s="24"/>
      <c r="G27" s="24"/>
      <c r="H27" s="24"/>
      <c r="I27" s="50" t="s">
        <v>146</v>
      </c>
      <c r="J27" s="551" t="s">
        <v>65</v>
      </c>
      <c r="K27" s="552"/>
      <c r="M27" s="84"/>
      <c r="N27" s="84"/>
      <c r="O27" s="84"/>
      <c r="P27" s="84"/>
      <c r="Q27" s="84"/>
      <c r="R27" s="150"/>
    </row>
    <row r="28" spans="1:18" s="29" customFormat="1" ht="6" customHeight="1" thickBot="1">
      <c r="A28" s="36"/>
      <c r="B28" s="34"/>
      <c r="C28" s="42"/>
      <c r="D28" s="84"/>
      <c r="E28" s="84"/>
      <c r="F28" s="84"/>
      <c r="G28" s="84"/>
      <c r="H28" s="84"/>
      <c r="I28" s="147"/>
      <c r="J28" s="246"/>
      <c r="K28" s="247"/>
    </row>
    <row r="29" spans="1:18" s="29" customFormat="1" ht="15" customHeight="1" thickBot="1">
      <c r="A29" s="36"/>
      <c r="B29" s="34"/>
      <c r="C29" s="34"/>
      <c r="D29" s="34"/>
      <c r="E29" s="34"/>
      <c r="F29" s="34"/>
      <c r="G29" s="42" t="s">
        <v>101</v>
      </c>
      <c r="H29" s="167" t="str">
        <f>IF(COUNTBLANK(D27:H27)=0,SUM(D27:H27)/5,"")</f>
        <v/>
      </c>
      <c r="I29" s="50" t="s">
        <v>146</v>
      </c>
      <c r="J29" s="551" t="s">
        <v>26</v>
      </c>
      <c r="K29" s="552"/>
    </row>
    <row r="30" spans="1:18" s="29" customFormat="1" ht="5.25" customHeight="1">
      <c r="A30" s="36"/>
      <c r="B30" s="34"/>
      <c r="C30" s="34"/>
      <c r="D30" s="34"/>
      <c r="E30" s="34"/>
      <c r="F30" s="34"/>
      <c r="G30" s="42"/>
      <c r="H30" s="124"/>
      <c r="I30" s="50"/>
      <c r="J30" s="246"/>
      <c r="K30" s="247"/>
    </row>
    <row r="31" spans="1:18" s="29" customFormat="1" ht="17.25" customHeight="1">
      <c r="A31" s="36"/>
      <c r="B31" s="34"/>
      <c r="C31" s="243" t="str">
        <f>+IF(表紙!G16="C.試験機器に給水(15℃)を接続する場合",'4.処理能力'!P34,'4.処理能力'!N34)</f>
        <v xml:space="preserve">      ： 給湯温度[℃]</v>
      </c>
      <c r="D31" s="34"/>
      <c r="E31" s="34"/>
      <c r="F31" s="34"/>
      <c r="G31" s="42"/>
      <c r="H31" s="124"/>
      <c r="I31" s="50"/>
      <c r="J31" s="246"/>
      <c r="K31" s="247"/>
    </row>
    <row r="32" spans="1:18" s="29" customFormat="1" ht="17.25" customHeight="1">
      <c r="A32" s="36"/>
      <c r="B32" s="34"/>
      <c r="C32" s="59" t="s">
        <v>308</v>
      </c>
      <c r="D32" s="21"/>
      <c r="E32" s="21"/>
      <c r="F32" s="21"/>
      <c r="G32" s="21"/>
      <c r="H32" s="21"/>
      <c r="I32" s="50" t="s">
        <v>19</v>
      </c>
      <c r="J32" s="551" t="s">
        <v>26</v>
      </c>
      <c r="K32" s="552"/>
    </row>
    <row r="33" spans="1:19" s="29" customFormat="1" ht="6" customHeight="1" thickBot="1">
      <c r="A33" s="36"/>
      <c r="B33" s="34"/>
      <c r="C33" s="131"/>
      <c r="D33" s="168"/>
      <c r="E33" s="168"/>
      <c r="F33" s="168"/>
      <c r="G33" s="168"/>
      <c r="H33" s="168"/>
      <c r="I33" s="50"/>
      <c r="J33" s="246"/>
      <c r="K33" s="247"/>
    </row>
    <row r="34" spans="1:19" s="29" customFormat="1" ht="15" customHeight="1" thickBot="1">
      <c r="A34" s="36"/>
      <c r="B34" s="34"/>
      <c r="C34" s="131"/>
      <c r="D34" s="168"/>
      <c r="E34" s="168"/>
      <c r="F34" s="168"/>
      <c r="G34" s="131" t="s">
        <v>307</v>
      </c>
      <c r="H34" s="167" t="str">
        <f>IF(COUNTBLANK(D32:H32)=0,SUM(D32:H32)/5,"")</f>
        <v/>
      </c>
      <c r="I34" s="50" t="s">
        <v>19</v>
      </c>
      <c r="J34" s="551" t="s">
        <v>26</v>
      </c>
      <c r="K34" s="552"/>
      <c r="N34" s="29" t="s">
        <v>305</v>
      </c>
      <c r="P34" s="29" t="s">
        <v>306</v>
      </c>
    </row>
    <row r="35" spans="1:19" s="29" customFormat="1" ht="6" customHeight="1">
      <c r="A35" s="36"/>
      <c r="B35" s="34"/>
      <c r="C35" s="131"/>
      <c r="D35" s="168"/>
      <c r="E35" s="168"/>
      <c r="F35" s="168"/>
      <c r="G35" s="168"/>
      <c r="H35" s="124"/>
      <c r="I35" s="50"/>
      <c r="J35" s="246"/>
      <c r="K35" s="247"/>
    </row>
    <row r="36" spans="1:19" s="29" customFormat="1" ht="17.25" customHeight="1">
      <c r="A36" s="36"/>
      <c r="B36" s="34"/>
      <c r="C36" s="243" t="s">
        <v>241</v>
      </c>
      <c r="D36" s="34"/>
      <c r="E36" s="245"/>
      <c r="F36" s="245"/>
      <c r="G36" s="34"/>
      <c r="H36" s="34"/>
      <c r="I36" s="50"/>
      <c r="J36" s="246"/>
      <c r="K36" s="247"/>
      <c r="N36" s="29" t="str">
        <f>+IF(表紙!$G$16="C.試験機器に給水(15℃)を接続する場合","処理給水","処理給湯")</f>
        <v>処理給湯</v>
      </c>
      <c r="O36" s="29">
        <f>+IF(表紙!$G$16="C.試験機器に給水(15℃)を接続する場合",15,60)</f>
        <v>60</v>
      </c>
      <c r="P36" s="28"/>
    </row>
    <row r="37" spans="1:19" s="29" customFormat="1" ht="17.25" customHeight="1">
      <c r="A37" s="36"/>
      <c r="B37" s="34"/>
      <c r="C37" s="131" t="s">
        <v>68</v>
      </c>
      <c r="D37" s="21"/>
      <c r="E37" s="21"/>
      <c r="F37" s="21"/>
      <c r="G37" s="21"/>
      <c r="H37" s="21"/>
      <c r="I37" s="50" t="s">
        <v>19</v>
      </c>
      <c r="J37" s="551" t="s">
        <v>26</v>
      </c>
      <c r="K37" s="552"/>
      <c r="N37" s="29" t="str">
        <f>+IF(表紙!$G$16="C.試験機器に給水(15℃)を接続する場合","Tc給水","Tc給湯")</f>
        <v>Tc給湯</v>
      </c>
    </row>
    <row r="38" spans="1:19" s="29" customFormat="1" ht="7.5" customHeight="1" thickBot="1">
      <c r="A38" s="36"/>
      <c r="B38" s="34"/>
      <c r="C38" s="131"/>
      <c r="D38" s="168"/>
      <c r="E38" s="168"/>
      <c r="F38" s="168"/>
      <c r="G38" s="168"/>
      <c r="H38" s="168"/>
      <c r="I38" s="50"/>
      <c r="J38" s="246"/>
      <c r="K38" s="247"/>
    </row>
    <row r="39" spans="1:19" s="29" customFormat="1" ht="15" customHeight="1" thickBot="1">
      <c r="A39" s="36"/>
      <c r="B39" s="34"/>
      <c r="C39" s="131"/>
      <c r="D39" s="168"/>
      <c r="E39" s="168"/>
      <c r="F39" s="168"/>
      <c r="G39" s="131" t="s">
        <v>102</v>
      </c>
      <c r="H39" s="167" t="str">
        <f>IF(COUNTBLANK(D37:H37)=0,SUM(D37:H37)/5,"")</f>
        <v/>
      </c>
      <c r="I39" s="50" t="s">
        <v>19</v>
      </c>
      <c r="J39" s="551" t="s">
        <v>26</v>
      </c>
      <c r="K39" s="552"/>
    </row>
    <row r="40" spans="1:19" s="29" customFormat="1" ht="5.25" customHeight="1">
      <c r="A40" s="36"/>
      <c r="B40" s="34"/>
      <c r="C40" s="131"/>
      <c r="D40" s="168"/>
      <c r="E40" s="168"/>
      <c r="F40" s="168"/>
      <c r="G40" s="168"/>
      <c r="H40" s="124"/>
      <c r="I40" s="50"/>
      <c r="J40" s="50"/>
      <c r="K40" s="38"/>
    </row>
    <row r="41" spans="1:19" s="29" customFormat="1" ht="24" customHeight="1" thickBot="1">
      <c r="A41" s="36"/>
      <c r="B41" s="34" t="s">
        <v>193</v>
      </c>
      <c r="C41" s="34"/>
      <c r="D41" s="34"/>
      <c r="E41" s="34"/>
      <c r="F41" s="34"/>
      <c r="G41" s="34"/>
      <c r="H41" s="34"/>
      <c r="I41" s="169"/>
      <c r="J41" s="50"/>
      <c r="K41" s="38"/>
      <c r="N41" s="34"/>
      <c r="O41" s="245"/>
      <c r="P41" s="245"/>
      <c r="Q41" s="245"/>
      <c r="R41" s="245"/>
      <c r="S41" s="170"/>
    </row>
    <row r="42" spans="1:19" s="29" customFormat="1" ht="17.25" customHeight="1" thickBot="1">
      <c r="A42" s="36"/>
      <c r="B42" s="34"/>
      <c r="C42" s="34"/>
      <c r="D42" s="245"/>
      <c r="E42" s="245"/>
      <c r="F42" s="34"/>
      <c r="G42" s="59" t="s">
        <v>181</v>
      </c>
      <c r="H42" s="171" t="str">
        <f>IF(COUNT(H21,H22,H34,H39)=4,INT((H21+H22)*(82-O36)/(H39-H34)+0.99),"")</f>
        <v/>
      </c>
      <c r="I42" s="50" t="s">
        <v>64</v>
      </c>
      <c r="J42" s="534" t="s">
        <v>65</v>
      </c>
      <c r="K42" s="535"/>
      <c r="N42" s="557"/>
      <c r="O42" s="557"/>
      <c r="P42" s="557"/>
      <c r="Q42" s="557"/>
      <c r="R42" s="557"/>
      <c r="S42" s="557"/>
    </row>
    <row r="43" spans="1:19" s="29" customFormat="1" ht="17.25" customHeight="1" thickBot="1">
      <c r="A43" s="36"/>
      <c r="B43" s="34"/>
      <c r="C43" s="172"/>
      <c r="D43" s="245"/>
      <c r="E43" s="245"/>
      <c r="F43" s="34"/>
      <c r="G43" s="59" t="s">
        <v>181</v>
      </c>
      <c r="H43" s="173" t="str">
        <f>IF(COUNT(H21,H29)=2,INT((H21+H29)+0.99),"")</f>
        <v/>
      </c>
      <c r="I43" s="50" t="s">
        <v>64</v>
      </c>
      <c r="J43" s="534" t="s">
        <v>65</v>
      </c>
      <c r="K43" s="535"/>
      <c r="N43" s="557"/>
      <c r="O43" s="557"/>
      <c r="P43" s="557"/>
      <c r="Q43" s="557"/>
      <c r="R43" s="557"/>
      <c r="S43" s="557"/>
    </row>
    <row r="44" spans="1:19" s="29" customFormat="1" ht="17.25" customHeight="1" thickBot="1">
      <c r="A44" s="36"/>
      <c r="B44" s="34"/>
      <c r="C44" s="34"/>
      <c r="D44" s="245"/>
      <c r="E44" s="245"/>
      <c r="F44" s="34"/>
      <c r="G44" s="59" t="s">
        <v>181</v>
      </c>
      <c r="H44" s="173" t="str">
        <f>IF(COUNT(H21,H23)=2,H21+H23,"")</f>
        <v/>
      </c>
      <c r="I44" s="50" t="s">
        <v>64</v>
      </c>
      <c r="J44" s="50" t="s">
        <v>65</v>
      </c>
      <c r="K44" s="38"/>
      <c r="N44" s="557"/>
      <c r="O44" s="557"/>
      <c r="P44" s="557"/>
      <c r="Q44" s="557"/>
      <c r="R44" s="557"/>
      <c r="S44" s="557"/>
    </row>
    <row r="45" spans="1:19" s="29" customFormat="1" ht="5.25" customHeight="1" thickBot="1">
      <c r="A45" s="36"/>
      <c r="B45" s="34"/>
      <c r="C45" s="34"/>
      <c r="D45" s="245"/>
      <c r="E45" s="245"/>
      <c r="F45" s="245"/>
      <c r="G45" s="42"/>
      <c r="H45" s="84"/>
      <c r="I45" s="50"/>
      <c r="J45" s="50"/>
      <c r="K45" s="38"/>
      <c r="N45" s="42"/>
      <c r="O45" s="90"/>
      <c r="P45" s="34"/>
      <c r="Q45" s="34"/>
      <c r="R45" s="34"/>
      <c r="S45" s="34"/>
    </row>
    <row r="46" spans="1:19" s="29" customFormat="1" ht="15" customHeight="1" thickBot="1">
      <c r="A46" s="36"/>
      <c r="B46" s="34"/>
      <c r="C46" s="34" t="s">
        <v>184</v>
      </c>
      <c r="D46" s="245"/>
      <c r="E46" s="245"/>
      <c r="F46" s="245"/>
      <c r="G46" s="42" t="s">
        <v>69</v>
      </c>
      <c r="H46" s="174" t="str">
        <f>IF(COUNTBLANK(H42:H44)=0,MAX(H42:H44),"")</f>
        <v/>
      </c>
      <c r="I46" s="50" t="s">
        <v>64</v>
      </c>
      <c r="J46" s="534" t="s">
        <v>65</v>
      </c>
      <c r="K46" s="535"/>
      <c r="N46" s="42"/>
      <c r="O46" s="90"/>
      <c r="P46" s="34"/>
      <c r="Q46" s="34"/>
      <c r="R46" s="34"/>
      <c r="S46" s="34"/>
    </row>
    <row r="47" spans="1:19" s="29" customFormat="1" ht="3.75" customHeight="1">
      <c r="A47" s="36"/>
      <c r="B47" s="34"/>
      <c r="C47" s="34"/>
      <c r="D47" s="245"/>
      <c r="E47" s="245"/>
      <c r="F47" s="245"/>
      <c r="G47" s="42"/>
      <c r="H47" s="175"/>
      <c r="I47" s="50"/>
      <c r="J47" s="241"/>
      <c r="K47" s="242"/>
      <c r="N47" s="42"/>
      <c r="O47" s="90"/>
      <c r="P47" s="34"/>
      <c r="Q47" s="34"/>
      <c r="R47" s="34"/>
      <c r="S47" s="34"/>
    </row>
    <row r="48" spans="1:19" s="29" customFormat="1" ht="15" customHeight="1">
      <c r="A48" s="36"/>
      <c r="B48" s="34" t="s">
        <v>294</v>
      </c>
      <c r="C48" s="34"/>
      <c r="D48" s="245"/>
      <c r="E48" s="245"/>
      <c r="F48" s="245"/>
      <c r="G48" s="245"/>
      <c r="H48" s="90"/>
      <c r="I48" s="169"/>
      <c r="J48" s="176"/>
      <c r="K48" s="38"/>
      <c r="N48" s="34"/>
      <c r="O48" s="34"/>
      <c r="P48" s="34"/>
      <c r="Q48" s="34"/>
      <c r="R48" s="34"/>
      <c r="S48" s="34"/>
    </row>
    <row r="49" spans="1:19" s="29" customFormat="1" ht="30" customHeight="1" thickBot="1">
      <c r="A49" s="36"/>
      <c r="B49" s="34"/>
      <c r="C49" s="58"/>
      <c r="D49" s="245"/>
      <c r="E49" s="245"/>
      <c r="F49" s="245"/>
      <c r="G49" s="55"/>
      <c r="H49" s="177"/>
      <c r="I49" s="241"/>
      <c r="J49" s="534"/>
      <c r="K49" s="535"/>
      <c r="N49" s="557"/>
      <c r="O49" s="557"/>
      <c r="P49" s="34"/>
      <c r="Q49" s="557"/>
      <c r="R49" s="557"/>
      <c r="S49" s="34"/>
    </row>
    <row r="50" spans="1:19" s="29" customFormat="1" ht="30" customHeight="1" thickBot="1">
      <c r="A50" s="36"/>
      <c r="C50" s="34" t="s">
        <v>182</v>
      </c>
      <c r="D50" s="245"/>
      <c r="E50" s="245"/>
      <c r="F50" s="245"/>
      <c r="G50" s="55" t="s">
        <v>160</v>
      </c>
      <c r="H50" s="178" t="str">
        <f>IF(COUNT(H20,H46)=2,H20*3600/H46,"")</f>
        <v/>
      </c>
      <c r="I50" s="241" t="s">
        <v>20</v>
      </c>
      <c r="J50" s="534" t="s">
        <v>65</v>
      </c>
      <c r="K50" s="535"/>
      <c r="N50" s="34"/>
      <c r="O50" s="34"/>
      <c r="P50" s="34"/>
      <c r="Q50" s="34"/>
      <c r="R50" s="34"/>
      <c r="S50" s="34"/>
    </row>
    <row r="51" spans="1:19" s="29" customFormat="1" ht="6" customHeight="1" thickBot="1">
      <c r="A51" s="68"/>
      <c r="B51" s="69"/>
      <c r="C51" s="69"/>
      <c r="D51" s="69"/>
      <c r="E51" s="69"/>
      <c r="F51" s="69"/>
      <c r="G51" s="180"/>
      <c r="H51" s="181"/>
      <c r="I51" s="182"/>
      <c r="J51" s="553"/>
      <c r="K51" s="554"/>
    </row>
    <row r="52" spans="1:19" s="29" customFormat="1" ht="7.9" customHeight="1">
      <c r="A52" s="34"/>
      <c r="B52" s="34"/>
      <c r="C52" s="34"/>
      <c r="D52" s="34"/>
      <c r="E52" s="34"/>
      <c r="F52" s="34"/>
      <c r="G52" s="42"/>
      <c r="H52" s="183"/>
      <c r="I52" s="50"/>
      <c r="J52" s="241"/>
      <c r="K52" s="184"/>
    </row>
    <row r="53" spans="1:19" s="29" customFormat="1" ht="15" customHeight="1" thickBot="1">
      <c r="A53" s="185"/>
      <c r="B53" s="34"/>
      <c r="C53" s="245"/>
      <c r="D53" s="245"/>
      <c r="E53" s="245"/>
      <c r="F53" s="245"/>
      <c r="G53" s="245"/>
      <c r="H53" s="245"/>
      <c r="I53" s="245"/>
      <c r="J53" s="34"/>
      <c r="K53" s="185"/>
    </row>
    <row r="54" spans="1:19" s="29" customFormat="1" ht="19.5" customHeight="1" thickTop="1" thickBot="1">
      <c r="A54" s="520" t="str">
        <f>+A2</f>
        <v>業務用厨房熱機器等性能測定結果　【電気機器】</v>
      </c>
      <c r="B54" s="521"/>
      <c r="C54" s="521"/>
      <c r="D54" s="521"/>
      <c r="E54" s="521"/>
      <c r="F54" s="521"/>
      <c r="G54" s="521"/>
      <c r="H54" s="521"/>
      <c r="I54" s="521"/>
      <c r="J54" s="521"/>
      <c r="K54" s="522"/>
    </row>
    <row r="55" spans="1:19" s="29" customFormat="1" ht="28.5" customHeight="1" thickTop="1">
      <c r="A55" s="30" t="s">
        <v>299</v>
      </c>
      <c r="B55" s="509" t="str">
        <f>+B3</f>
        <v>アンダーカウンター洗浄機、ドアタイプ洗浄機（選択してください）　　（４．処理能力）</v>
      </c>
      <c r="C55" s="510"/>
      <c r="D55" s="555"/>
      <c r="E55" s="555"/>
      <c r="F55" s="555"/>
      <c r="G55" s="555"/>
      <c r="H55" s="555"/>
      <c r="I55" s="555"/>
      <c r="J55" s="555"/>
      <c r="K55" s="556"/>
    </row>
    <row r="56" spans="1:19" s="29" customFormat="1" ht="18.75" customHeight="1" thickBot="1">
      <c r="A56" s="31" t="s">
        <v>4</v>
      </c>
      <c r="B56" s="549" t="str">
        <f>IF(表紙!$B$6=0,"",表紙!$B$6)</f>
        <v/>
      </c>
      <c r="C56" s="500"/>
      <c r="D56" s="500"/>
      <c r="E56" s="500"/>
      <c r="F56" s="550"/>
      <c r="G56" s="237" t="s">
        <v>5</v>
      </c>
      <c r="H56" s="503" t="str">
        <f>IF(表紙!$H$5=0,"",表紙!$H$5)</f>
        <v/>
      </c>
      <c r="I56" s="504"/>
      <c r="J56" s="504"/>
      <c r="K56" s="505"/>
    </row>
    <row r="57" spans="1:19" s="29" customFormat="1" ht="4.5" customHeight="1">
      <c r="A57" s="36"/>
      <c r="B57" s="34"/>
      <c r="C57" s="245"/>
      <c r="D57" s="245"/>
      <c r="E57" s="245"/>
      <c r="F57" s="245"/>
      <c r="G57" s="245"/>
      <c r="H57" s="245"/>
      <c r="I57" s="245"/>
      <c r="J57" s="34"/>
      <c r="K57" s="38"/>
    </row>
    <row r="58" spans="1:19" s="29" customFormat="1" ht="15" customHeight="1">
      <c r="A58" s="36"/>
      <c r="B58" s="234" t="s">
        <v>238</v>
      </c>
      <c r="C58" s="245"/>
      <c r="D58" s="245"/>
      <c r="E58" s="59"/>
      <c r="F58" s="245"/>
      <c r="H58" s="245"/>
      <c r="I58" s="245"/>
      <c r="J58" s="34"/>
      <c r="K58" s="38"/>
    </row>
    <row r="59" spans="1:19" s="29" customFormat="1" ht="15" customHeight="1">
      <c r="A59" s="36"/>
      <c r="B59" s="34"/>
      <c r="C59" s="245"/>
      <c r="D59" s="245"/>
      <c r="E59" s="245"/>
      <c r="F59" s="245"/>
      <c r="G59" s="59" t="s">
        <v>239</v>
      </c>
      <c r="H59" s="25"/>
      <c r="I59" s="50" t="s">
        <v>107</v>
      </c>
      <c r="J59" s="534" t="s">
        <v>27</v>
      </c>
      <c r="K59" s="535"/>
    </row>
    <row r="60" spans="1:19" s="29" customFormat="1" ht="7.5" customHeight="1" thickBot="1">
      <c r="A60" s="36"/>
      <c r="B60" s="34"/>
      <c r="C60" s="245"/>
      <c r="D60" s="245"/>
      <c r="E60" s="245"/>
      <c r="F60" s="245"/>
      <c r="G60" s="59"/>
      <c r="H60" s="257"/>
      <c r="I60" s="50"/>
      <c r="J60" s="241"/>
      <c r="K60" s="242"/>
    </row>
    <row r="61" spans="1:19" s="29" customFormat="1" ht="22.5" customHeight="1" thickBot="1">
      <c r="A61" s="36"/>
      <c r="B61" s="243" t="s">
        <v>123</v>
      </c>
      <c r="C61" s="245"/>
      <c r="D61" s="245"/>
      <c r="E61" s="245"/>
      <c r="F61" s="245"/>
      <c r="G61" s="42" t="s">
        <v>183</v>
      </c>
      <c r="H61" s="179" t="str">
        <f>IF(H59&lt;&gt;"",H59/5,"")</f>
        <v/>
      </c>
      <c r="I61" s="50" t="s">
        <v>77</v>
      </c>
      <c r="J61" s="534" t="s">
        <v>27</v>
      </c>
      <c r="K61" s="535"/>
    </row>
    <row r="62" spans="1:19" s="29" customFormat="1" ht="9" customHeight="1">
      <c r="A62" s="36"/>
      <c r="B62" s="34"/>
      <c r="C62" s="245"/>
      <c r="D62" s="245"/>
      <c r="E62" s="245"/>
      <c r="F62" s="245"/>
      <c r="G62" s="245"/>
      <c r="H62" s="245"/>
      <c r="I62" s="245"/>
      <c r="J62" s="34"/>
      <c r="K62" s="38"/>
    </row>
    <row r="63" spans="1:19" s="29" customFormat="1" ht="15" customHeight="1">
      <c r="A63" s="36"/>
      <c r="B63" s="34"/>
      <c r="C63" s="245"/>
      <c r="D63" s="245"/>
      <c r="E63" s="245"/>
      <c r="F63" s="245"/>
      <c r="G63" s="245"/>
      <c r="H63" s="245"/>
      <c r="I63" s="245"/>
      <c r="J63" s="34"/>
      <c r="K63" s="38"/>
    </row>
    <row r="64" spans="1:19" s="29" customFormat="1" ht="15" customHeight="1">
      <c r="A64" s="36"/>
      <c r="B64" s="34"/>
      <c r="C64" s="245"/>
      <c r="D64" s="245"/>
      <c r="E64" s="245"/>
      <c r="F64" s="245"/>
      <c r="G64" s="245"/>
      <c r="H64" s="245"/>
      <c r="I64" s="245"/>
      <c r="J64" s="34"/>
      <c r="K64" s="38"/>
    </row>
    <row r="65" spans="1:11" s="29" customFormat="1" ht="15" customHeight="1">
      <c r="A65" s="36"/>
      <c r="B65" s="34"/>
      <c r="C65" s="245"/>
      <c r="D65" s="245"/>
      <c r="E65" s="245"/>
      <c r="F65" s="245"/>
      <c r="G65" s="245"/>
      <c r="H65" s="245"/>
      <c r="I65" s="245"/>
      <c r="J65" s="34"/>
      <c r="K65" s="38"/>
    </row>
    <row r="66" spans="1:11" s="29" customFormat="1" ht="15" customHeight="1">
      <c r="A66" s="36"/>
      <c r="B66" s="34"/>
      <c r="C66" s="245"/>
      <c r="D66" s="245"/>
      <c r="E66" s="245"/>
      <c r="F66" s="245"/>
      <c r="G66" s="245"/>
      <c r="H66" s="245"/>
      <c r="I66" s="245"/>
      <c r="J66" s="34"/>
      <c r="K66" s="38"/>
    </row>
    <row r="67" spans="1:11" s="29" customFormat="1" ht="15" customHeight="1">
      <c r="A67" s="36"/>
      <c r="B67" s="34"/>
      <c r="C67" s="245"/>
      <c r="D67" s="245"/>
      <c r="E67" s="245"/>
      <c r="F67" s="245"/>
      <c r="G67" s="245"/>
      <c r="H67" s="245"/>
      <c r="I67" s="245"/>
      <c r="J67" s="34"/>
      <c r="K67" s="38"/>
    </row>
    <row r="68" spans="1:11" ht="15" customHeight="1">
      <c r="A68" s="75"/>
      <c r="I68" s="245"/>
      <c r="J68" s="34"/>
      <c r="K68" s="38"/>
    </row>
    <row r="69" spans="1:11" ht="22.5" customHeight="1">
      <c r="A69" s="75"/>
      <c r="B69" s="243"/>
      <c r="D69" s="245"/>
      <c r="E69" s="245"/>
      <c r="F69" s="245"/>
      <c r="G69" s="243"/>
      <c r="I69" s="245"/>
      <c r="J69" s="34"/>
      <c r="K69" s="38"/>
    </row>
    <row r="70" spans="1:11" ht="22.5" customHeight="1">
      <c r="A70" s="75"/>
      <c r="B70" s="243"/>
      <c r="D70" s="245"/>
      <c r="E70" s="245"/>
      <c r="F70" s="245"/>
      <c r="G70" s="243"/>
      <c r="I70" s="245"/>
      <c r="J70" s="34"/>
      <c r="K70" s="38"/>
    </row>
    <row r="71" spans="1:11" ht="15" customHeight="1">
      <c r="A71" s="75"/>
      <c r="B71" s="243"/>
      <c r="D71" s="245"/>
      <c r="E71" s="245"/>
      <c r="F71" s="245"/>
      <c r="G71" s="243"/>
      <c r="I71" s="245"/>
      <c r="J71" s="34"/>
      <c r="K71" s="38"/>
    </row>
    <row r="72" spans="1:11" ht="15" customHeight="1">
      <c r="A72" s="75"/>
      <c r="B72" s="243"/>
      <c r="D72" s="245"/>
      <c r="E72" s="245"/>
      <c r="F72" s="245"/>
      <c r="G72" s="243"/>
      <c r="I72" s="245"/>
      <c r="J72" s="34"/>
      <c r="K72" s="38"/>
    </row>
    <row r="73" spans="1:11" ht="15" customHeight="1">
      <c r="A73" s="75"/>
      <c r="B73" s="243"/>
      <c r="D73" s="245"/>
      <c r="E73" s="245"/>
      <c r="F73" s="245"/>
      <c r="G73" s="243"/>
      <c r="I73" s="245"/>
      <c r="J73" s="34"/>
      <c r="K73" s="38"/>
    </row>
    <row r="74" spans="1:11" ht="15" customHeight="1">
      <c r="A74" s="75"/>
      <c r="B74" s="243"/>
      <c r="D74" s="245"/>
      <c r="E74" s="243" t="s">
        <v>316</v>
      </c>
      <c r="F74" s="245"/>
      <c r="G74" s="243"/>
      <c r="I74" s="245"/>
      <c r="J74" s="34"/>
      <c r="K74" s="38"/>
    </row>
    <row r="75" spans="1:11" ht="15" customHeight="1">
      <c r="A75" s="75"/>
      <c r="B75" s="243" t="s">
        <v>155</v>
      </c>
      <c r="D75" s="245"/>
      <c r="E75" s="245"/>
      <c r="F75" s="245"/>
      <c r="G75" s="243" t="s">
        <v>21</v>
      </c>
      <c r="I75" s="245"/>
      <c r="J75" s="34"/>
      <c r="K75" s="38"/>
    </row>
    <row r="76" spans="1:11" ht="15" customHeight="1">
      <c r="A76" s="75"/>
      <c r="B76" s="34"/>
      <c r="D76" s="245"/>
      <c r="E76" s="245"/>
      <c r="F76" s="245"/>
      <c r="G76" s="245"/>
      <c r="I76" s="245"/>
      <c r="J76" s="34"/>
      <c r="K76" s="38"/>
    </row>
    <row r="77" spans="1:11" ht="15" customHeight="1">
      <c r="A77" s="75"/>
      <c r="B77" s="34"/>
      <c r="C77" s="245"/>
      <c r="D77" s="245"/>
      <c r="E77" s="245"/>
      <c r="F77" s="245"/>
      <c r="G77" s="245"/>
      <c r="H77" s="245"/>
      <c r="I77" s="245"/>
      <c r="J77" s="34"/>
      <c r="K77" s="38"/>
    </row>
    <row r="78" spans="1:11" ht="15" customHeight="1">
      <c r="A78" s="75"/>
      <c r="B78" s="34"/>
      <c r="C78" s="245"/>
      <c r="D78" s="245"/>
      <c r="E78" s="245"/>
      <c r="F78" s="245"/>
      <c r="G78" s="245"/>
      <c r="H78" s="245"/>
      <c r="I78" s="245"/>
      <c r="J78" s="34"/>
      <c r="K78" s="38"/>
    </row>
    <row r="79" spans="1:11" ht="15" customHeight="1">
      <c r="A79" s="75"/>
      <c r="B79" s="34"/>
      <c r="C79" s="245"/>
      <c r="D79" s="245"/>
      <c r="E79" s="245"/>
      <c r="F79" s="245"/>
      <c r="G79" s="245"/>
      <c r="H79" s="245"/>
      <c r="I79" s="245"/>
      <c r="J79" s="34"/>
      <c r="K79" s="38"/>
    </row>
    <row r="80" spans="1:11" ht="15" customHeight="1">
      <c r="A80" s="75"/>
      <c r="B80" s="34"/>
      <c r="C80" s="245"/>
      <c r="D80" s="245"/>
      <c r="E80" s="245"/>
      <c r="F80" s="245"/>
      <c r="G80" s="245"/>
      <c r="H80" s="245"/>
      <c r="I80" s="245"/>
      <c r="J80" s="34"/>
      <c r="K80" s="38"/>
    </row>
    <row r="81" spans="1:11" ht="15" customHeight="1">
      <c r="A81" s="75"/>
      <c r="B81" s="34"/>
      <c r="C81" s="245"/>
      <c r="D81" s="245"/>
      <c r="E81" s="245"/>
      <c r="F81" s="245"/>
      <c r="G81" s="245"/>
      <c r="H81" s="245"/>
      <c r="I81" s="245"/>
      <c r="J81" s="34"/>
      <c r="K81" s="38"/>
    </row>
    <row r="82" spans="1:11" ht="15" customHeight="1">
      <c r="A82" s="75"/>
      <c r="B82" s="34"/>
      <c r="C82" s="34"/>
      <c r="D82" s="34"/>
      <c r="E82" s="34"/>
      <c r="F82" s="34"/>
      <c r="G82" s="34"/>
      <c r="H82" s="34"/>
      <c r="I82" s="34"/>
      <c r="J82" s="34"/>
      <c r="K82" s="38"/>
    </row>
    <row r="83" spans="1:11" ht="15" customHeight="1">
      <c r="A83" s="75"/>
      <c r="B83" s="34"/>
      <c r="C83" s="34"/>
      <c r="D83" s="34"/>
      <c r="E83" s="34"/>
      <c r="F83" s="34"/>
      <c r="G83" s="34"/>
      <c r="H83" s="34"/>
      <c r="I83" s="34"/>
      <c r="J83" s="34"/>
      <c r="K83" s="38"/>
    </row>
    <row r="84" spans="1:11" ht="15" customHeight="1">
      <c r="A84" s="75"/>
      <c r="B84" s="34"/>
      <c r="C84" s="34"/>
      <c r="D84" s="34"/>
      <c r="E84" s="34"/>
      <c r="F84" s="34"/>
      <c r="G84" s="34"/>
      <c r="H84" s="34"/>
      <c r="I84" s="34"/>
      <c r="J84" s="34"/>
      <c r="K84" s="38"/>
    </row>
    <row r="85" spans="1:11" ht="15" customHeight="1">
      <c r="A85" s="75"/>
      <c r="B85" s="34"/>
      <c r="C85" s="243"/>
      <c r="D85" s="245"/>
      <c r="E85" s="245"/>
      <c r="F85" s="245"/>
      <c r="G85" s="245"/>
      <c r="H85" s="245"/>
      <c r="I85" s="245"/>
      <c r="J85" s="34"/>
      <c r="K85" s="38"/>
    </row>
    <row r="86" spans="1:11" ht="15" customHeight="1">
      <c r="A86" s="75"/>
      <c r="B86" s="34"/>
      <c r="C86" s="245"/>
      <c r="D86" s="245"/>
      <c r="E86" s="245"/>
      <c r="F86" s="245"/>
      <c r="G86" s="245"/>
      <c r="H86" s="245"/>
      <c r="I86" s="245"/>
      <c r="J86" s="34"/>
      <c r="K86" s="38"/>
    </row>
    <row r="87" spans="1:11" ht="15" customHeight="1">
      <c r="A87" s="75"/>
      <c r="B87" s="34"/>
      <c r="C87" s="245"/>
      <c r="D87" s="245"/>
      <c r="E87" s="245"/>
      <c r="F87" s="245"/>
      <c r="G87" s="245"/>
      <c r="H87" s="245"/>
      <c r="I87" s="245"/>
      <c r="J87" s="34"/>
      <c r="K87" s="38"/>
    </row>
    <row r="88" spans="1:11" ht="15" customHeight="1">
      <c r="A88" s="75"/>
      <c r="B88" s="34"/>
      <c r="C88" s="245"/>
      <c r="D88" s="245"/>
      <c r="E88" s="245"/>
      <c r="F88" s="245"/>
      <c r="G88" s="245"/>
      <c r="H88" s="245"/>
      <c r="I88" s="245"/>
      <c r="J88" s="34"/>
      <c r="K88" s="38"/>
    </row>
    <row r="89" spans="1:11" ht="15" customHeight="1">
      <c r="A89" s="75"/>
      <c r="B89" s="34" t="s">
        <v>156</v>
      </c>
      <c r="C89" s="245"/>
      <c r="D89" s="245"/>
      <c r="E89" s="245"/>
      <c r="F89" s="245"/>
      <c r="G89" s="245"/>
      <c r="H89" s="245"/>
      <c r="I89" s="245"/>
      <c r="J89" s="34"/>
      <c r="K89" s="38"/>
    </row>
    <row r="90" spans="1:11" ht="15" customHeight="1">
      <c r="A90" s="75"/>
      <c r="B90" s="34"/>
      <c r="C90" s="245"/>
      <c r="D90" s="245"/>
      <c r="E90" s="245"/>
      <c r="F90" s="245"/>
      <c r="G90" s="245"/>
      <c r="H90" s="245"/>
      <c r="I90" s="245"/>
      <c r="J90" s="34"/>
      <c r="K90" s="38"/>
    </row>
    <row r="91" spans="1:11" ht="15.75" customHeight="1">
      <c r="A91" s="75"/>
      <c r="B91" s="34"/>
      <c r="C91" s="245"/>
      <c r="D91" s="245"/>
      <c r="E91" s="245"/>
      <c r="F91" s="245"/>
      <c r="G91" s="245"/>
      <c r="H91" s="245"/>
      <c r="I91" s="245"/>
      <c r="J91" s="34"/>
      <c r="K91" s="38"/>
    </row>
    <row r="92" spans="1:11" ht="15.75" customHeight="1">
      <c r="A92" s="75"/>
      <c r="B92" s="34"/>
      <c r="C92" s="245"/>
      <c r="D92" s="245"/>
      <c r="E92" s="245"/>
      <c r="F92" s="245"/>
      <c r="G92" s="245"/>
      <c r="H92" s="245"/>
      <c r="I92" s="245"/>
      <c r="J92" s="34"/>
      <c r="K92" s="38"/>
    </row>
    <row r="93" spans="1:11" ht="15.75" customHeight="1">
      <c r="A93" s="75"/>
      <c r="B93" s="34"/>
      <c r="C93" s="245"/>
      <c r="D93" s="245"/>
      <c r="E93" s="245"/>
      <c r="F93" s="245"/>
      <c r="G93" s="245"/>
      <c r="H93" s="245"/>
      <c r="I93" s="245"/>
      <c r="J93" s="34"/>
      <c r="K93" s="38"/>
    </row>
    <row r="94" spans="1:11" ht="15.75" customHeight="1">
      <c r="A94" s="75"/>
      <c r="B94" s="34"/>
      <c r="C94" s="34"/>
      <c r="D94" s="34"/>
      <c r="E94" s="34"/>
      <c r="F94" s="34"/>
      <c r="G94" s="34"/>
      <c r="H94" s="34"/>
      <c r="I94" s="34"/>
      <c r="J94" s="34"/>
      <c r="K94" s="38"/>
    </row>
    <row r="95" spans="1:11" ht="15.75" customHeight="1">
      <c r="A95" s="75"/>
      <c r="B95" s="34"/>
      <c r="C95" s="34"/>
      <c r="D95" s="34"/>
      <c r="E95" s="34"/>
      <c r="F95" s="34"/>
      <c r="G95" s="34"/>
      <c r="H95" s="34"/>
      <c r="I95" s="34"/>
      <c r="J95" s="34"/>
      <c r="K95" s="38"/>
    </row>
    <row r="96" spans="1:11" ht="15.75" customHeight="1">
      <c r="A96" s="75"/>
      <c r="B96" s="34"/>
      <c r="C96" s="34"/>
      <c r="D96" s="34"/>
      <c r="E96" s="34"/>
      <c r="F96" s="34"/>
      <c r="G96" s="34"/>
      <c r="H96" s="34"/>
      <c r="I96" s="34"/>
      <c r="J96" s="34"/>
      <c r="K96" s="38"/>
    </row>
    <row r="97" spans="1:11" s="29" customFormat="1" ht="15.75" customHeight="1">
      <c r="A97" s="36"/>
      <c r="B97" s="34"/>
      <c r="C97" s="34"/>
      <c r="D97" s="34"/>
      <c r="E97" s="34"/>
      <c r="F97" s="34"/>
      <c r="G97" s="34"/>
      <c r="H97" s="34"/>
      <c r="I97" s="34"/>
      <c r="J97" s="34"/>
      <c r="K97" s="38"/>
    </row>
    <row r="98" spans="1:11" s="29" customFormat="1" ht="15.75" customHeight="1">
      <c r="A98" s="36"/>
      <c r="B98" s="34"/>
      <c r="C98" s="34"/>
      <c r="D98" s="34"/>
      <c r="E98" s="34"/>
      <c r="F98" s="34"/>
      <c r="G98" s="34"/>
      <c r="H98" s="34"/>
      <c r="I98" s="34"/>
      <c r="J98" s="34"/>
      <c r="K98" s="38"/>
    </row>
    <row r="99" spans="1:11" s="29" customFormat="1" ht="15.75" customHeight="1">
      <c r="A99" s="36"/>
      <c r="B99" s="34"/>
      <c r="C99" s="34"/>
      <c r="D99" s="34"/>
      <c r="E99" s="34"/>
      <c r="F99" s="34"/>
      <c r="G99" s="34"/>
      <c r="H99" s="34"/>
      <c r="I99" s="34"/>
      <c r="J99" s="34"/>
      <c r="K99" s="38"/>
    </row>
    <row r="100" spans="1:11" s="29" customFormat="1" ht="15.75" customHeight="1">
      <c r="A100" s="36"/>
      <c r="B100" s="34"/>
      <c r="C100" s="34"/>
      <c r="D100" s="34"/>
      <c r="E100" s="34"/>
      <c r="F100" s="34"/>
      <c r="G100" s="34"/>
      <c r="H100" s="34"/>
      <c r="I100" s="34"/>
      <c r="J100" s="34"/>
      <c r="K100" s="38"/>
    </row>
    <row r="101" spans="1:11" s="29" customFormat="1" ht="15.75" customHeight="1">
      <c r="A101" s="36"/>
      <c r="B101" s="34"/>
      <c r="C101" s="34"/>
      <c r="D101" s="34"/>
      <c r="E101" s="34"/>
      <c r="F101" s="34"/>
      <c r="G101" s="34"/>
      <c r="H101" s="34"/>
      <c r="I101" s="34"/>
      <c r="J101" s="34"/>
      <c r="K101" s="38"/>
    </row>
    <row r="102" spans="1:11" s="29" customFormat="1" ht="21.6" customHeight="1">
      <c r="A102" s="36"/>
      <c r="B102" s="34"/>
      <c r="C102" s="34"/>
      <c r="D102" s="34"/>
      <c r="E102" s="34"/>
      <c r="F102" s="34"/>
      <c r="G102" s="34"/>
      <c r="H102" s="34"/>
      <c r="I102" s="34"/>
      <c r="J102" s="34"/>
      <c r="K102" s="38"/>
    </row>
    <row r="103" spans="1:11" s="29" customFormat="1" ht="18" customHeight="1" thickBot="1">
      <c r="A103" s="68"/>
      <c r="B103" s="69"/>
      <c r="C103" s="69"/>
      <c r="D103" s="69"/>
      <c r="E103" s="69"/>
      <c r="F103" s="69"/>
      <c r="G103" s="69"/>
      <c r="H103" s="69"/>
      <c r="I103" s="69"/>
      <c r="J103" s="69"/>
      <c r="K103" s="70"/>
    </row>
    <row r="104" spans="1:11" ht="7.9" customHeight="1"/>
  </sheetData>
  <sheetProtection password="89E8" sheet="1" objects="1" scenarios="1" selectLockedCells="1"/>
  <mergeCells count="29">
    <mergeCell ref="N42:P44"/>
    <mergeCell ref="Q42:S44"/>
    <mergeCell ref="N49:O49"/>
    <mergeCell ref="Q49:R49"/>
    <mergeCell ref="J59:K59"/>
    <mergeCell ref="J61:K61"/>
    <mergeCell ref="J39:K39"/>
    <mergeCell ref="J51:K51"/>
    <mergeCell ref="J42:K42"/>
    <mergeCell ref="J43:K43"/>
    <mergeCell ref="J46:K46"/>
    <mergeCell ref="J50:K50"/>
    <mergeCell ref="B55:K55"/>
    <mergeCell ref="H56:K56"/>
    <mergeCell ref="B56:F56"/>
    <mergeCell ref="J49:K49"/>
    <mergeCell ref="A54:K54"/>
    <mergeCell ref="J27:K27"/>
    <mergeCell ref="J29:K29"/>
    <mergeCell ref="J32:K32"/>
    <mergeCell ref="J34:K34"/>
    <mergeCell ref="J37:K37"/>
    <mergeCell ref="B7:J18"/>
    <mergeCell ref="A2:K2"/>
    <mergeCell ref="B3:K3"/>
    <mergeCell ref="H4:K4"/>
    <mergeCell ref="J5:K5"/>
    <mergeCell ref="B5:D5"/>
    <mergeCell ref="B4:F4"/>
  </mergeCells>
  <phoneticPr fontId="3"/>
  <pageMargins left="0.78740157480314965" right="0.51181102362204722" top="0.78740157480314965" bottom="0.39370078740157483" header="0.19685039370078741" footer="0.19685039370078741"/>
  <pageSetup paperSize="9" orientation="portrait" r:id="rId1"/>
  <rowBreaks count="2" manualBreakCount="2">
    <brk id="52" max="16383" man="1"/>
    <brk id="104"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S97"/>
  <sheetViews>
    <sheetView showGridLines="0" view="pageBreakPreview" zoomScaleNormal="100" zoomScaleSheetLayoutView="100" zoomScalePageLayoutView="115" workbookViewId="0">
      <selection activeCell="D5" sqref="D5"/>
    </sheetView>
  </sheetViews>
  <sheetFormatPr defaultRowHeight="13.5"/>
  <cols>
    <col min="1" max="1" width="9.75" style="28" customWidth="1"/>
    <col min="2" max="2" width="3.875" style="28" customWidth="1"/>
    <col min="3" max="3" width="9.375" style="28" customWidth="1"/>
    <col min="4" max="4" width="27.25" style="28" customWidth="1"/>
    <col min="5" max="5" width="1.375" style="28" customWidth="1"/>
    <col min="6" max="6" width="5.75" style="28" customWidth="1"/>
    <col min="7" max="7" width="7.875" style="28" customWidth="1"/>
    <col min="8" max="8" width="8.375" style="28" customWidth="1"/>
    <col min="9" max="10" width="5.125" style="28" customWidth="1"/>
    <col min="11" max="11" width="5" style="28" customWidth="1"/>
    <col min="12" max="12" width="11.625" style="28" customWidth="1"/>
    <col min="13" max="16384" width="9" style="28"/>
  </cols>
  <sheetData>
    <row r="1" spans="1:18" ht="14.25" thickBot="1"/>
    <row r="2" spans="1:18" s="29" customFormat="1" ht="19.5" customHeight="1" thickBot="1">
      <c r="A2" s="520" t="str">
        <f>+'4.処理能力'!A2:K2</f>
        <v>業務用厨房熱機器等性能測定結果　【電気機器】</v>
      </c>
      <c r="B2" s="521"/>
      <c r="C2" s="521"/>
      <c r="D2" s="521"/>
      <c r="E2" s="521"/>
      <c r="F2" s="521"/>
      <c r="G2" s="521"/>
      <c r="H2" s="521"/>
      <c r="I2" s="521"/>
      <c r="J2" s="521"/>
      <c r="K2" s="522"/>
    </row>
    <row r="3" spans="1:18" s="29" customFormat="1" ht="28.5" customHeight="1" thickTop="1">
      <c r="A3" s="30" t="s">
        <v>299</v>
      </c>
      <c r="B3" s="509" t="str">
        <f>+表紙!B3&amp;"　　（５．消費電力量）"</f>
        <v>アンダーカウンター洗浄機、ドアタイプ洗浄機（選択してください）　　（５．消費電力量）</v>
      </c>
      <c r="C3" s="510"/>
      <c r="D3" s="555"/>
      <c r="E3" s="555"/>
      <c r="F3" s="555"/>
      <c r="G3" s="555"/>
      <c r="H3" s="555"/>
      <c r="I3" s="555"/>
      <c r="J3" s="555"/>
      <c r="K3" s="556"/>
    </row>
    <row r="4" spans="1:18" s="29" customFormat="1" ht="20.100000000000001" customHeight="1" thickBot="1">
      <c r="A4" s="31" t="s">
        <v>4</v>
      </c>
      <c r="B4" s="563" t="str">
        <f>IF(表紙!$B$6=0,"",表紙!$B$6)</f>
        <v/>
      </c>
      <c r="C4" s="563"/>
      <c r="D4" s="564"/>
      <c r="E4" s="564"/>
      <c r="F4" s="565"/>
      <c r="G4" s="237" t="s">
        <v>5</v>
      </c>
      <c r="H4" s="566" t="str">
        <f>IF(表紙!$H$5=0,"",表紙!$H$5)</f>
        <v/>
      </c>
      <c r="I4" s="567"/>
      <c r="J4" s="567"/>
      <c r="K4" s="568"/>
      <c r="M4" s="542"/>
      <c r="N4" s="542"/>
      <c r="O4" s="542"/>
      <c r="P4" s="542"/>
      <c r="Q4" s="542"/>
      <c r="R4" s="542"/>
    </row>
    <row r="5" spans="1:18" s="29" customFormat="1" ht="15" customHeight="1">
      <c r="A5" s="32" t="s">
        <v>29</v>
      </c>
      <c r="B5" s="569" t="s">
        <v>39</v>
      </c>
      <c r="C5" s="570"/>
      <c r="D5" s="267"/>
      <c r="E5" s="525" t="s">
        <v>106</v>
      </c>
      <c r="F5" s="526"/>
      <c r="G5" s="14"/>
      <c r="H5" s="523" t="s">
        <v>40</v>
      </c>
      <c r="I5" s="14"/>
      <c r="J5" s="536" t="s">
        <v>105</v>
      </c>
      <c r="K5" s="16"/>
      <c r="M5" s="542"/>
      <c r="N5" s="542"/>
      <c r="O5" s="542"/>
      <c r="P5" s="542"/>
      <c r="Q5" s="542"/>
      <c r="R5" s="542"/>
    </row>
    <row r="6" spans="1:18" s="29" customFormat="1" ht="15" customHeight="1" thickBot="1">
      <c r="A6" s="31" t="s">
        <v>31</v>
      </c>
      <c r="B6" s="571"/>
      <c r="C6" s="572"/>
      <c r="D6" s="268"/>
      <c r="E6" s="527"/>
      <c r="F6" s="528"/>
      <c r="G6" s="15"/>
      <c r="H6" s="524"/>
      <c r="I6" s="15"/>
      <c r="J6" s="273"/>
      <c r="K6" s="17"/>
      <c r="M6" s="542"/>
      <c r="N6" s="542"/>
      <c r="O6" s="542"/>
      <c r="P6" s="542"/>
      <c r="Q6" s="542"/>
      <c r="R6" s="542"/>
    </row>
    <row r="7" spans="1:18" s="29" customFormat="1" ht="6.6" customHeight="1">
      <c r="A7" s="33"/>
      <c r="B7" s="34"/>
      <c r="C7" s="34"/>
      <c r="D7" s="34"/>
      <c r="E7" s="34"/>
      <c r="F7" s="34"/>
      <c r="G7" s="34"/>
      <c r="H7" s="34"/>
      <c r="I7" s="34"/>
      <c r="J7" s="34"/>
      <c r="K7" s="35"/>
    </row>
    <row r="8" spans="1:18" s="29" customFormat="1" ht="22.5" customHeight="1">
      <c r="A8" s="36"/>
      <c r="B8" s="37" t="s">
        <v>94</v>
      </c>
      <c r="C8" s="34"/>
      <c r="D8" s="34"/>
      <c r="E8" s="34"/>
      <c r="F8" s="34"/>
      <c r="G8" s="34"/>
      <c r="H8" s="34"/>
      <c r="I8" s="34"/>
      <c r="J8" s="34"/>
      <c r="K8" s="38"/>
      <c r="M8" s="542"/>
      <c r="N8" s="542"/>
      <c r="O8" s="542"/>
      <c r="P8" s="542"/>
      <c r="Q8" s="542"/>
      <c r="R8" s="542"/>
    </row>
    <row r="9" spans="1:18" s="29" customFormat="1" ht="28.15" customHeight="1">
      <c r="A9" s="36"/>
      <c r="B9" s="558"/>
      <c r="C9" s="559"/>
      <c r="D9" s="559"/>
      <c r="E9" s="559"/>
      <c r="F9" s="559"/>
      <c r="G9" s="559"/>
      <c r="H9" s="559"/>
      <c r="I9" s="34"/>
      <c r="J9" s="34"/>
      <c r="K9" s="38"/>
      <c r="M9" s="542"/>
      <c r="N9" s="542"/>
      <c r="O9" s="542"/>
      <c r="P9" s="542"/>
      <c r="Q9" s="542"/>
      <c r="R9" s="542"/>
    </row>
    <row r="10" spans="1:18" s="29" customFormat="1" ht="15.75" customHeight="1">
      <c r="A10" s="36"/>
      <c r="B10" s="34"/>
      <c r="C10" s="34"/>
      <c r="D10" s="34"/>
      <c r="E10" s="34"/>
      <c r="F10" s="34"/>
      <c r="G10" s="245" t="s">
        <v>29</v>
      </c>
      <c r="H10" s="40" t="s">
        <v>31</v>
      </c>
      <c r="I10" s="34"/>
      <c r="J10" s="34"/>
      <c r="K10" s="38"/>
      <c r="M10" s="41"/>
      <c r="N10" s="41"/>
      <c r="O10" s="34"/>
      <c r="P10" s="34"/>
      <c r="Q10" s="34"/>
      <c r="R10" s="34"/>
    </row>
    <row r="11" spans="1:18" s="34" customFormat="1" ht="17.25" customHeight="1">
      <c r="A11" s="36"/>
      <c r="B11" s="34" t="s">
        <v>240</v>
      </c>
      <c r="F11" s="42" t="s">
        <v>54</v>
      </c>
      <c r="G11" s="43" t="str">
        <f>IF(表紙!$G$16="選択してください","",IF(表紙!$G$16="A.立上り時の給湯(60℃)が洗浄タンクに直接入る場合",IF('3.立上り性能A'!G38&lt;&gt;"",'3.立上り性能A'!G38,""),IF('3.立上り性能B'!F42&lt;&gt;"",'3.立上り性能B'!F42,"")))</f>
        <v/>
      </c>
      <c r="H11" s="43" t="str">
        <f>IF(表紙!$G$16="選択してください","",IF(表紙!$G$16="A.立上り時の給湯(60℃)が洗浄タンクに直接入る場合",IF('3.立上り性能A'!H38&lt;&gt;"",'3.立上り性能A'!H38,""),IF('3.立上り性能B'!G42&lt;&gt;"",'3.立上り性能B'!G42,"")))</f>
        <v/>
      </c>
      <c r="I11" s="241" t="s">
        <v>77</v>
      </c>
      <c r="J11" s="534" t="s">
        <v>27</v>
      </c>
      <c r="K11" s="535"/>
      <c r="M11" s="44"/>
      <c r="N11" s="44"/>
      <c r="P11" s="44"/>
      <c r="Q11" s="44"/>
    </row>
    <row r="12" spans="1:18" s="34" customFormat="1" ht="17.25" customHeight="1">
      <c r="A12" s="36"/>
      <c r="B12" s="517" t="str">
        <f>+IF(表紙!$G$16="C.試験機器に給水(15℃)を接続する場合",$O$12,$M$12)</f>
        <v xml:space="preserve">      ： 給湯温度[℃]</v>
      </c>
      <c r="C12" s="517"/>
      <c r="D12" s="517"/>
      <c r="F12" s="236" t="s">
        <v>302</v>
      </c>
      <c r="G12" s="46" t="str">
        <f>IF(表紙!$G$16="選択してください","",IF(表紙!$G$16="A.立上り時の給湯(60℃)が洗浄タンクに直接入る場合",IF('3.立上り性能A'!G26&lt;&gt;"",'3.立上り性能A'!G26,""),IF('3.立上り性能B'!F30&lt;&gt;"",'3.立上り性能B'!F30,"")))</f>
        <v/>
      </c>
      <c r="H12" s="46" t="str">
        <f>IF(表紙!$G$16="選択してください","",IF(表紙!$G$16="A.立上り時の給湯(60℃)が洗浄タンクに直接入る場合",IF('3.立上り性能A'!H26&lt;&gt;"",'3.立上り性能A'!H26,""),IF('3.立上り性能B'!G30&lt;&gt;"",'3.立上り性能B'!G30,"")))</f>
        <v/>
      </c>
      <c r="I12" s="241" t="s">
        <v>104</v>
      </c>
      <c r="J12" s="534" t="s">
        <v>26</v>
      </c>
      <c r="K12" s="535"/>
      <c r="M12" s="29" t="s">
        <v>309</v>
      </c>
      <c r="N12" s="29"/>
      <c r="O12" s="29" t="s">
        <v>310</v>
      </c>
      <c r="P12" s="47"/>
      <c r="Q12" s="47"/>
      <c r="R12" s="34" t="str">
        <f>表紙!$G$16</f>
        <v>選択してください</v>
      </c>
    </row>
    <row r="13" spans="1:18" s="29" customFormat="1" ht="17.25" customHeight="1">
      <c r="A13" s="36"/>
      <c r="B13" s="243" t="s">
        <v>116</v>
      </c>
      <c r="C13" s="34"/>
      <c r="D13" s="34"/>
      <c r="E13" s="34"/>
      <c r="F13" s="45" t="s">
        <v>47</v>
      </c>
      <c r="G13" s="46" t="str">
        <f>IF(表紙!$G$16="選択してください","",IF(表紙!$G$16="A.立上り時の給湯(60℃)が洗浄タンクに直接入る場合",IF('3.立上り性能A'!G25&lt;&gt;"",'3.立上り性能A'!G25,""),IF('3.立上り性能B'!F29&lt;&gt;"",'3.立上り性能B'!F29,"")))</f>
        <v/>
      </c>
      <c r="H13" s="46" t="str">
        <f>IF(表紙!$G$16="選択してください","",IF(表紙!$G$16="A.立上り時の給湯(60℃)が洗浄タンクに直接入る場合",IF('3.立上り性能A'!H25&lt;&gt;"",'3.立上り性能A'!H25,""),IF('3.立上り性能B'!G29&lt;&gt;"",'3.立上り性能B'!G29,"")))</f>
        <v/>
      </c>
      <c r="I13" s="241" t="s">
        <v>19</v>
      </c>
      <c r="J13" s="534" t="s">
        <v>26</v>
      </c>
      <c r="K13" s="535"/>
      <c r="M13" s="47"/>
      <c r="N13" s="47"/>
      <c r="O13" s="34"/>
      <c r="P13" s="47"/>
      <c r="Q13" s="47"/>
      <c r="R13" s="34"/>
    </row>
    <row r="14" spans="1:18" s="34" customFormat="1" ht="17.25" customHeight="1">
      <c r="A14" s="36"/>
      <c r="B14" s="243" t="s">
        <v>148</v>
      </c>
      <c r="F14" s="42" t="s">
        <v>72</v>
      </c>
      <c r="G14" s="46" t="str">
        <f>+'6.給湯量'!H8</f>
        <v/>
      </c>
      <c r="H14" s="46" t="str">
        <f>+'6.給湯量'!H8</f>
        <v/>
      </c>
      <c r="I14" s="241" t="s">
        <v>149</v>
      </c>
      <c r="J14" s="534" t="s">
        <v>26</v>
      </c>
      <c r="K14" s="535"/>
      <c r="M14" s="29" t="str">
        <f>+IF(表紙!$G$16="C.試験機器に給水(15℃)を接続する場合","消費立給水","消費立給湯")</f>
        <v>消費立給湯</v>
      </c>
      <c r="N14" s="29">
        <f>+IF(表紙!$G$16="C.試験機器に給水(15℃)を接続する場合",15,60)</f>
        <v>60</v>
      </c>
    </row>
    <row r="15" spans="1:18" s="34" customFormat="1" ht="17.25" customHeight="1">
      <c r="A15" s="36"/>
      <c r="B15" s="243" t="s">
        <v>147</v>
      </c>
      <c r="F15" s="42" t="s">
        <v>73</v>
      </c>
      <c r="G15" s="48" t="str">
        <f>IF(+表紙!$J$12&lt;&gt;"",+表紙!$J$12,"")</f>
        <v/>
      </c>
      <c r="H15" s="48" t="str">
        <f>IF(+表紙!$J$12&lt;&gt;"",+表紙!$J$12,"")</f>
        <v/>
      </c>
      <c r="I15" s="241" t="s">
        <v>149</v>
      </c>
      <c r="J15" s="534" t="s">
        <v>26</v>
      </c>
      <c r="K15" s="535"/>
    </row>
    <row r="16" spans="1:18" s="34" customFormat="1" ht="17.25" customHeight="1">
      <c r="A16" s="36"/>
      <c r="B16" s="243" t="s">
        <v>279</v>
      </c>
      <c r="F16" s="42" t="s">
        <v>93</v>
      </c>
      <c r="G16" s="49">
        <v>4.1900000000000004</v>
      </c>
      <c r="H16" s="49">
        <v>4.1900000000000004</v>
      </c>
      <c r="I16" s="241" t="s">
        <v>135</v>
      </c>
      <c r="J16" s="50"/>
      <c r="K16" s="38"/>
    </row>
    <row r="17" spans="1:19" s="29" customFormat="1" ht="7.5" customHeight="1" thickBot="1">
      <c r="A17" s="36"/>
      <c r="B17" s="34"/>
      <c r="C17" s="51"/>
      <c r="D17" s="245"/>
      <c r="E17" s="245"/>
      <c r="F17" s="245"/>
      <c r="G17" s="245"/>
      <c r="H17" s="34"/>
      <c r="I17" s="241"/>
      <c r="J17" s="50"/>
      <c r="K17" s="38"/>
    </row>
    <row r="18" spans="1:19" s="29" customFormat="1" ht="17.25" customHeight="1" thickBot="1">
      <c r="A18" s="36"/>
      <c r="B18" s="517" t="s">
        <v>261</v>
      </c>
      <c r="C18" s="517"/>
      <c r="D18" s="517"/>
      <c r="E18" s="243"/>
      <c r="F18" s="42" t="s">
        <v>260</v>
      </c>
      <c r="G18" s="52" t="str">
        <f>IF(COUNTBLANK(G11:G16)=0,G11+(G16/3600)*(G14*(G12-N14)+G15*(G13-20)),"")</f>
        <v/>
      </c>
      <c r="H18" s="52" t="str">
        <f>IF(COUNTBLANK(H11:H16)=0,H11+(H16/3600)*(H14*(H12-N14)+H15*(H13-20)),"")</f>
        <v/>
      </c>
      <c r="I18" s="241" t="s">
        <v>77</v>
      </c>
      <c r="J18" s="534" t="s">
        <v>27</v>
      </c>
      <c r="K18" s="535"/>
    </row>
    <row r="19" spans="1:19" s="29" customFormat="1" ht="7.5" customHeight="1" thickBot="1">
      <c r="A19" s="36"/>
      <c r="B19" s="34"/>
      <c r="C19" s="253"/>
      <c r="D19" s="34"/>
      <c r="E19" s="34"/>
      <c r="F19" s="42"/>
      <c r="G19" s="53"/>
      <c r="H19" s="54"/>
      <c r="I19" s="241"/>
      <c r="J19" s="50"/>
      <c r="K19" s="38"/>
    </row>
    <row r="20" spans="1:19" s="29" customFormat="1" ht="30" customHeight="1" thickBot="1">
      <c r="A20" s="36"/>
      <c r="B20" s="34"/>
      <c r="C20" s="253"/>
      <c r="D20" s="34"/>
      <c r="E20" s="34"/>
      <c r="F20" s="34"/>
      <c r="G20" s="55" t="s">
        <v>259</v>
      </c>
      <c r="H20" s="56" t="str">
        <f>IF(COUNTBLANK(G18:H18)=0,(G18+H18)/2,"")</f>
        <v/>
      </c>
      <c r="I20" s="241" t="s">
        <v>77</v>
      </c>
      <c r="J20" s="534" t="s">
        <v>27</v>
      </c>
      <c r="K20" s="535"/>
    </row>
    <row r="21" spans="1:19" s="29" customFormat="1" ht="6.75" customHeight="1" thickBot="1">
      <c r="A21" s="36"/>
      <c r="B21" s="34"/>
      <c r="C21" s="253"/>
      <c r="D21" s="34"/>
      <c r="E21" s="34"/>
      <c r="F21" s="34"/>
      <c r="G21" s="42"/>
      <c r="H21" s="57"/>
      <c r="I21" s="241"/>
      <c r="J21" s="50"/>
      <c r="K21" s="38"/>
    </row>
    <row r="22" spans="1:19" s="29" customFormat="1" ht="15" customHeight="1" thickBot="1">
      <c r="A22" s="36"/>
      <c r="B22" s="34"/>
      <c r="C22" s="58"/>
      <c r="D22" s="58"/>
      <c r="E22" s="58"/>
      <c r="F22" s="59"/>
      <c r="G22" s="59" t="s">
        <v>36</v>
      </c>
      <c r="H22" s="60" t="str">
        <f>IF(H20&lt;&gt;"",ABS(G18-H18)/H20,"")</f>
        <v/>
      </c>
      <c r="I22" s="241"/>
      <c r="J22" s="534"/>
      <c r="K22" s="535"/>
    </row>
    <row r="23" spans="1:19" s="29" customFormat="1" ht="6.75" customHeight="1">
      <c r="A23" s="36"/>
      <c r="B23" s="34"/>
      <c r="C23" s="253"/>
      <c r="D23" s="34"/>
      <c r="E23" s="34"/>
      <c r="F23" s="34"/>
      <c r="G23" s="42"/>
      <c r="H23" s="57"/>
      <c r="I23" s="34"/>
      <c r="J23" s="61"/>
      <c r="K23" s="38"/>
    </row>
    <row r="24" spans="1:19" s="29" customFormat="1" ht="18.600000000000001" customHeight="1">
      <c r="A24" s="36"/>
      <c r="B24" s="37" t="s">
        <v>177</v>
      </c>
      <c r="C24" s="34"/>
      <c r="D24" s="34"/>
      <c r="E24" s="34"/>
      <c r="F24" s="34"/>
      <c r="G24" s="59"/>
      <c r="H24" s="62"/>
      <c r="I24" s="34"/>
      <c r="J24" s="63"/>
      <c r="K24" s="38"/>
      <c r="S24" s="244"/>
    </row>
    <row r="25" spans="1:19" s="29" customFormat="1" ht="17.25" customHeight="1">
      <c r="A25" s="36"/>
      <c r="C25" s="575" t="s">
        <v>317</v>
      </c>
      <c r="D25" s="575"/>
      <c r="E25" s="575"/>
      <c r="F25" s="575"/>
      <c r="G25" s="575"/>
      <c r="H25" s="575"/>
      <c r="I25" s="575"/>
      <c r="J25" s="575"/>
      <c r="K25" s="38"/>
    </row>
    <row r="26" spans="1:19" s="29" customFormat="1" ht="17.25" customHeight="1">
      <c r="A26" s="36"/>
      <c r="C26" s="575"/>
      <c r="D26" s="575"/>
      <c r="E26" s="575"/>
      <c r="F26" s="575"/>
      <c r="G26" s="575"/>
      <c r="H26" s="575"/>
      <c r="I26" s="575"/>
      <c r="J26" s="575"/>
      <c r="K26" s="38"/>
    </row>
    <row r="27" spans="1:19" s="29" customFormat="1" ht="40.9" customHeight="1">
      <c r="A27" s="36"/>
      <c r="B27" s="34"/>
      <c r="C27" s="34"/>
      <c r="D27" s="34"/>
      <c r="E27" s="34"/>
      <c r="F27" s="34"/>
      <c r="G27" s="64" t="s">
        <v>29</v>
      </c>
      <c r="H27" s="65" t="s">
        <v>31</v>
      </c>
      <c r="I27" s="34"/>
      <c r="J27" s="34"/>
      <c r="K27" s="38"/>
      <c r="M27" s="29" t="str">
        <f>+IF(表紙!$G$16="C.試験機器に給水(15℃)を接続する場合","消費替給水","消費替給湯")</f>
        <v>消費替給湯</v>
      </c>
    </row>
    <row r="28" spans="1:19" s="34" customFormat="1" ht="15.75" customHeight="1">
      <c r="A28" s="36"/>
      <c r="B28" s="576" t="s">
        <v>214</v>
      </c>
      <c r="C28" s="576"/>
      <c r="D28" s="576"/>
      <c r="E28" s="250"/>
      <c r="F28" s="42" t="s">
        <v>215</v>
      </c>
      <c r="G28" s="22"/>
      <c r="H28" s="22"/>
      <c r="I28" s="66" t="s">
        <v>77</v>
      </c>
      <c r="J28" s="534" t="s">
        <v>27</v>
      </c>
      <c r="K28" s="535"/>
      <c r="M28" s="39"/>
      <c r="N28" s="542"/>
      <c r="O28" s="542"/>
      <c r="P28" s="542"/>
      <c r="Q28" s="542"/>
      <c r="R28" s="542"/>
      <c r="S28" s="542"/>
    </row>
    <row r="29" spans="1:19" s="34" customFormat="1" ht="17.25" customHeight="1">
      <c r="A29" s="36"/>
      <c r="B29" s="517" t="str">
        <f>+IF(表紙!$G$16="C.試験機器に給水(15℃)を接続する場合",$O$12,$M$12)</f>
        <v xml:space="preserve">      ： 給湯温度[℃]</v>
      </c>
      <c r="C29" s="517"/>
      <c r="D29" s="517"/>
      <c r="F29" s="236" t="s">
        <v>311</v>
      </c>
      <c r="G29" s="26"/>
      <c r="H29" s="26"/>
      <c r="I29" s="241" t="s">
        <v>19</v>
      </c>
      <c r="J29" s="534" t="s">
        <v>26</v>
      </c>
      <c r="K29" s="573"/>
      <c r="M29" s="39"/>
      <c r="N29" s="542"/>
      <c r="O29" s="542"/>
      <c r="P29" s="542"/>
      <c r="Q29" s="542"/>
      <c r="R29" s="542"/>
      <c r="S29" s="542"/>
    </row>
    <row r="30" spans="1:19" s="34" customFormat="1" ht="17.25" customHeight="1">
      <c r="A30" s="36"/>
      <c r="B30" s="575" t="s">
        <v>178</v>
      </c>
      <c r="C30" s="575"/>
      <c r="D30" s="575"/>
      <c r="E30" s="249"/>
      <c r="F30" s="45" t="s">
        <v>114</v>
      </c>
      <c r="G30" s="26"/>
      <c r="H30" s="26"/>
      <c r="I30" s="241" t="s">
        <v>19</v>
      </c>
      <c r="J30" s="534" t="s">
        <v>26</v>
      </c>
      <c r="K30" s="573"/>
      <c r="M30" s="39"/>
      <c r="N30" s="542"/>
      <c r="O30" s="542"/>
      <c r="P30" s="542"/>
      <c r="Q30" s="542"/>
      <c r="R30" s="542"/>
      <c r="S30" s="542"/>
    </row>
    <row r="31" spans="1:19" s="34" customFormat="1" ht="17.25" customHeight="1">
      <c r="A31" s="36"/>
      <c r="B31" s="561" t="s">
        <v>117</v>
      </c>
      <c r="C31" s="561"/>
      <c r="D31" s="561"/>
      <c r="E31" s="561"/>
      <c r="K31" s="38"/>
      <c r="M31" s="39"/>
      <c r="N31" s="542"/>
      <c r="O31" s="542"/>
      <c r="P31" s="542"/>
      <c r="Q31" s="542"/>
      <c r="R31" s="542"/>
      <c r="S31" s="542"/>
    </row>
    <row r="32" spans="1:19" s="34" customFormat="1" ht="17.25" customHeight="1">
      <c r="A32" s="36"/>
      <c r="B32" s="243" t="s">
        <v>150</v>
      </c>
      <c r="F32" s="42" t="s">
        <v>72</v>
      </c>
      <c r="G32" s="46" t="str">
        <f>+'6.給湯量'!H8</f>
        <v/>
      </c>
      <c r="H32" s="46" t="str">
        <f>+'6.給湯量'!H8</f>
        <v/>
      </c>
      <c r="I32" s="241" t="s">
        <v>132</v>
      </c>
      <c r="J32" s="534" t="s">
        <v>26</v>
      </c>
      <c r="K32" s="573"/>
    </row>
    <row r="33" spans="1:11" s="34" customFormat="1" ht="17.25" customHeight="1">
      <c r="A33" s="36"/>
      <c r="B33" s="243" t="s">
        <v>186</v>
      </c>
      <c r="F33" s="42" t="s">
        <v>73</v>
      </c>
      <c r="G33" s="48" t="str">
        <f>+G15</f>
        <v/>
      </c>
      <c r="H33" s="48" t="str">
        <f>+H15</f>
        <v/>
      </c>
      <c r="I33" s="241" t="s">
        <v>132</v>
      </c>
      <c r="J33" s="534" t="s">
        <v>32</v>
      </c>
      <c r="K33" s="573"/>
    </row>
    <row r="34" spans="1:11" s="34" customFormat="1" ht="17.25" customHeight="1">
      <c r="A34" s="36"/>
      <c r="B34" s="243" t="s">
        <v>280</v>
      </c>
      <c r="F34" s="42" t="s">
        <v>115</v>
      </c>
      <c r="G34" s="49">
        <v>4.1900000000000004</v>
      </c>
      <c r="H34" s="49">
        <v>4.1900000000000004</v>
      </c>
      <c r="I34" s="241" t="s">
        <v>151</v>
      </c>
      <c r="J34" s="241"/>
      <c r="K34" s="38"/>
    </row>
    <row r="35" spans="1:11" s="29" customFormat="1" ht="7.5" customHeight="1" thickBot="1">
      <c r="A35" s="36"/>
      <c r="B35" s="34"/>
      <c r="C35" s="51"/>
      <c r="D35" s="245"/>
      <c r="E35" s="245"/>
      <c r="F35" s="245"/>
      <c r="G35" s="245"/>
      <c r="H35" s="34"/>
      <c r="I35" s="241"/>
      <c r="J35" s="241"/>
      <c r="K35" s="38"/>
    </row>
    <row r="36" spans="1:11" s="29" customFormat="1" ht="18.75" customHeight="1" thickBot="1">
      <c r="A36" s="36"/>
      <c r="B36" s="34" t="s">
        <v>258</v>
      </c>
      <c r="C36" s="253"/>
      <c r="D36" s="34"/>
      <c r="E36" s="34"/>
      <c r="F36" s="42" t="s">
        <v>257</v>
      </c>
      <c r="G36" s="52" t="str">
        <f>IF(COUNT(G28,G29,G30,G32,G33,G34)=6,G28+(G34/3600)*(G32*(G29-60)+G33*(G30-80)),"")</f>
        <v/>
      </c>
      <c r="H36" s="52" t="str">
        <f>IF(COUNT(H28,H29,H30,H32,H33,H34)=6,H28+(H34/3600)*(H32*(H29-60)+H33*(H30-80)),"")</f>
        <v/>
      </c>
      <c r="I36" s="241" t="s">
        <v>77</v>
      </c>
      <c r="J36" s="577" t="s">
        <v>27</v>
      </c>
      <c r="K36" s="578"/>
    </row>
    <row r="37" spans="1:11" s="29" customFormat="1" ht="7.5" customHeight="1" thickBot="1">
      <c r="A37" s="36"/>
      <c r="B37" s="34"/>
      <c r="C37" s="253"/>
      <c r="D37" s="34"/>
      <c r="E37" s="34"/>
      <c r="F37" s="42"/>
      <c r="G37" s="53"/>
      <c r="H37" s="54"/>
      <c r="I37" s="241"/>
      <c r="J37" s="241"/>
      <c r="K37" s="38"/>
    </row>
    <row r="38" spans="1:11" s="29" customFormat="1" ht="30" customHeight="1" thickBot="1">
      <c r="A38" s="36"/>
      <c r="B38" s="34"/>
      <c r="C38" s="253"/>
      <c r="D38" s="34"/>
      <c r="E38" s="34"/>
      <c r="F38" s="34"/>
      <c r="G38" s="55" t="s">
        <v>256</v>
      </c>
      <c r="H38" s="56" t="str">
        <f>IF(COUNTBLANK(G36:H36)=0,(G36+H36)/2,"")</f>
        <v/>
      </c>
      <c r="I38" s="241" t="s">
        <v>77</v>
      </c>
      <c r="J38" s="534" t="s">
        <v>27</v>
      </c>
      <c r="K38" s="573"/>
    </row>
    <row r="39" spans="1:11" s="29" customFormat="1" ht="6.75" customHeight="1">
      <c r="A39" s="36"/>
      <c r="B39" s="34"/>
      <c r="C39" s="253"/>
      <c r="D39" s="34"/>
      <c r="E39" s="34"/>
      <c r="F39" s="34"/>
      <c r="G39" s="42"/>
      <c r="H39" s="57"/>
      <c r="I39" s="241"/>
      <c r="J39" s="241"/>
      <c r="K39" s="38"/>
    </row>
    <row r="40" spans="1:11" s="29" customFormat="1" ht="15" customHeight="1">
      <c r="A40" s="36"/>
      <c r="B40" s="34"/>
      <c r="C40" s="58"/>
      <c r="D40" s="58"/>
      <c r="E40" s="58"/>
      <c r="F40" s="59"/>
      <c r="G40" s="59"/>
      <c r="H40" s="67"/>
      <c r="I40" s="241"/>
      <c r="J40" s="241"/>
      <c r="K40" s="252"/>
    </row>
    <row r="41" spans="1:11" s="29" customFormat="1" ht="15" customHeight="1">
      <c r="A41" s="36"/>
      <c r="B41" s="34"/>
      <c r="C41" s="58"/>
      <c r="D41" s="58"/>
      <c r="E41" s="58"/>
      <c r="F41" s="59"/>
      <c r="G41" s="59"/>
      <c r="H41" s="67"/>
      <c r="I41" s="241"/>
      <c r="J41" s="241"/>
      <c r="K41" s="252"/>
    </row>
    <row r="42" spans="1:11" s="29" customFormat="1" ht="15" customHeight="1">
      <c r="A42" s="36"/>
      <c r="B42" s="34"/>
      <c r="C42" s="58"/>
      <c r="D42" s="58"/>
      <c r="E42" s="58"/>
      <c r="F42" s="59"/>
      <c r="G42" s="59"/>
      <c r="H42" s="67"/>
      <c r="I42" s="241"/>
      <c r="J42" s="241"/>
      <c r="K42" s="252"/>
    </row>
    <row r="43" spans="1:11" s="29" customFormat="1" ht="15" customHeight="1">
      <c r="A43" s="36"/>
      <c r="B43" s="34"/>
      <c r="C43" s="58"/>
      <c r="D43" s="58"/>
      <c r="E43" s="58"/>
      <c r="F43" s="59"/>
      <c r="G43" s="59"/>
      <c r="H43" s="67"/>
      <c r="I43" s="241"/>
      <c r="J43" s="241"/>
      <c r="K43" s="252"/>
    </row>
    <row r="44" spans="1:11" s="29" customFormat="1" ht="15" customHeight="1">
      <c r="A44" s="36"/>
      <c r="B44" s="34"/>
      <c r="C44" s="58"/>
      <c r="D44" s="58"/>
      <c r="E44" s="58"/>
      <c r="F44" s="59"/>
      <c r="G44" s="59"/>
      <c r="H44" s="67"/>
      <c r="I44" s="241"/>
      <c r="J44" s="241"/>
      <c r="K44" s="252"/>
    </row>
    <row r="45" spans="1:11" s="29" customFormat="1" ht="15" customHeight="1">
      <c r="A45" s="36"/>
      <c r="B45" s="34"/>
      <c r="C45" s="58"/>
      <c r="D45" s="58"/>
      <c r="E45" s="58"/>
      <c r="F45" s="59"/>
      <c r="G45" s="59"/>
      <c r="H45" s="67"/>
      <c r="I45" s="241"/>
      <c r="J45" s="241"/>
      <c r="K45" s="252"/>
    </row>
    <row r="46" spans="1:11" s="29" customFormat="1" ht="15" customHeight="1">
      <c r="A46" s="36"/>
      <c r="B46" s="34"/>
      <c r="C46" s="58"/>
      <c r="D46" s="58"/>
      <c r="E46" s="58"/>
      <c r="F46" s="59"/>
      <c r="G46" s="59"/>
      <c r="H46" s="67"/>
      <c r="I46" s="241"/>
      <c r="J46" s="241"/>
      <c r="K46" s="252"/>
    </row>
    <row r="47" spans="1:11" s="29" customFormat="1" ht="14.25">
      <c r="A47" s="36"/>
      <c r="B47" s="34"/>
      <c r="C47" s="34"/>
      <c r="D47" s="34"/>
      <c r="E47" s="34"/>
      <c r="F47" s="34"/>
      <c r="G47" s="42"/>
      <c r="H47" s="57"/>
      <c r="I47" s="34"/>
      <c r="J47" s="61"/>
      <c r="K47" s="38"/>
    </row>
    <row r="48" spans="1:11" s="29" customFormat="1" ht="15" customHeight="1" thickBot="1">
      <c r="A48" s="68"/>
      <c r="B48" s="69"/>
      <c r="C48" s="69"/>
      <c r="D48" s="69"/>
      <c r="E48" s="69"/>
      <c r="F48" s="69"/>
      <c r="G48" s="69"/>
      <c r="H48" s="69"/>
      <c r="I48" s="69"/>
      <c r="J48" s="69"/>
      <c r="K48" s="70"/>
    </row>
    <row r="49" spans="1:19" ht="7.9" customHeight="1">
      <c r="A49" s="97"/>
      <c r="B49" s="97"/>
      <c r="C49" s="97"/>
      <c r="D49" s="97"/>
      <c r="E49" s="97"/>
      <c r="F49" s="97"/>
      <c r="G49" s="97"/>
      <c r="H49" s="97"/>
      <c r="I49" s="97"/>
      <c r="J49" s="97"/>
      <c r="K49" s="97"/>
    </row>
    <row r="50" spans="1:19" ht="15" customHeight="1" thickBot="1">
      <c r="A50" s="76"/>
      <c r="B50" s="76"/>
      <c r="C50" s="76"/>
      <c r="D50" s="76"/>
      <c r="E50" s="76"/>
      <c r="F50" s="76"/>
      <c r="G50" s="76"/>
      <c r="H50" s="76"/>
      <c r="I50" s="76"/>
      <c r="J50" s="76"/>
      <c r="K50" s="76"/>
    </row>
    <row r="51" spans="1:19" s="29" customFormat="1" ht="19.5" customHeight="1" thickBot="1">
      <c r="A51" s="520" t="str">
        <f>+A2</f>
        <v>業務用厨房熱機器等性能測定結果　【電気機器】</v>
      </c>
      <c r="B51" s="521"/>
      <c r="C51" s="521"/>
      <c r="D51" s="521"/>
      <c r="E51" s="521"/>
      <c r="F51" s="521"/>
      <c r="G51" s="521"/>
      <c r="H51" s="521"/>
      <c r="I51" s="521"/>
      <c r="J51" s="521"/>
      <c r="K51" s="522"/>
    </row>
    <row r="52" spans="1:19" s="29" customFormat="1" ht="28.5" customHeight="1" thickTop="1">
      <c r="A52" s="30" t="s">
        <v>299</v>
      </c>
      <c r="B52" s="509" t="str">
        <f>+B3</f>
        <v>アンダーカウンター洗浄機、ドアタイプ洗浄機（選択してください）　　（５．消費電力量）</v>
      </c>
      <c r="C52" s="510"/>
      <c r="D52" s="555"/>
      <c r="E52" s="555"/>
      <c r="F52" s="555"/>
      <c r="G52" s="555"/>
      <c r="H52" s="555"/>
      <c r="I52" s="555"/>
      <c r="J52" s="555"/>
      <c r="K52" s="556"/>
    </row>
    <row r="53" spans="1:19" s="29" customFormat="1" ht="19.149999999999999" customHeight="1" thickBot="1">
      <c r="A53" s="31" t="s">
        <v>4</v>
      </c>
      <c r="B53" s="500" t="str">
        <f>IF(表紙!$B$6=0,"",表紙!$B$6)</f>
        <v/>
      </c>
      <c r="C53" s="500"/>
      <c r="D53" s="501"/>
      <c r="E53" s="501"/>
      <c r="F53" s="502"/>
      <c r="G53" s="237" t="s">
        <v>5</v>
      </c>
      <c r="H53" s="503" t="str">
        <f>IF(表紙!$H$5=0,"",表紙!$H$5)</f>
        <v/>
      </c>
      <c r="I53" s="504"/>
      <c r="J53" s="504"/>
      <c r="K53" s="505"/>
    </row>
    <row r="54" spans="1:19" s="29" customFormat="1" ht="15" customHeight="1">
      <c r="A54" s="32" t="s">
        <v>29</v>
      </c>
      <c r="B54" s="569" t="s">
        <v>39</v>
      </c>
      <c r="C54" s="570"/>
      <c r="D54" s="267"/>
      <c r="E54" s="485" t="s">
        <v>42</v>
      </c>
      <c r="F54" s="486"/>
      <c r="G54" s="14"/>
      <c r="H54" s="523" t="s">
        <v>40</v>
      </c>
      <c r="I54" s="14"/>
      <c r="J54" s="536" t="s">
        <v>105</v>
      </c>
      <c r="K54" s="16"/>
    </row>
    <row r="55" spans="1:19" s="29" customFormat="1" ht="15" customHeight="1" thickBot="1">
      <c r="A55" s="31" t="s">
        <v>31</v>
      </c>
      <c r="B55" s="571"/>
      <c r="C55" s="572"/>
      <c r="D55" s="268"/>
      <c r="E55" s="432"/>
      <c r="F55" s="433"/>
      <c r="G55" s="15"/>
      <c r="H55" s="524"/>
      <c r="I55" s="15"/>
      <c r="J55" s="273"/>
      <c r="K55" s="17"/>
    </row>
    <row r="56" spans="1:19" s="29" customFormat="1" ht="15" customHeight="1">
      <c r="A56" s="98"/>
      <c r="B56" s="245"/>
      <c r="C56" s="245"/>
      <c r="D56" s="186"/>
      <c r="E56" s="99"/>
      <c r="F56" s="99"/>
      <c r="G56" s="120"/>
      <c r="H56" s="100"/>
      <c r="I56" s="120"/>
      <c r="J56" s="99"/>
      <c r="K56" s="121"/>
    </row>
    <row r="57" spans="1:19" s="29" customFormat="1" ht="13.15" customHeight="1">
      <c r="A57" s="36"/>
      <c r="B57" s="37" t="s">
        <v>95</v>
      </c>
      <c r="C57" s="34"/>
      <c r="D57" s="34"/>
      <c r="E57" s="34"/>
      <c r="F57" s="34"/>
      <c r="G57" s="34"/>
      <c r="H57" s="34"/>
      <c r="I57" s="34"/>
      <c r="J57" s="34"/>
      <c r="K57" s="38"/>
    </row>
    <row r="58" spans="1:19" s="29" customFormat="1" ht="21" customHeight="1">
      <c r="A58" s="36"/>
      <c r="B58" s="72"/>
      <c r="C58" s="249"/>
      <c r="D58" s="249"/>
      <c r="E58" s="249"/>
      <c r="F58" s="249"/>
      <c r="G58" s="249"/>
      <c r="H58" s="249"/>
      <c r="I58" s="249"/>
      <c r="J58" s="249"/>
      <c r="K58" s="38"/>
      <c r="M58" s="29" t="str">
        <f>+IF(表紙!$G$16="C.試験機器に給水(15℃)を接続する場合","消費処給水","消費処給湯")</f>
        <v>消費処給湯</v>
      </c>
    </row>
    <row r="59" spans="1:19" s="29" customFormat="1" ht="17.25" customHeight="1">
      <c r="A59" s="36"/>
      <c r="B59" s="34"/>
      <c r="C59" s="243" t="s">
        <v>163</v>
      </c>
      <c r="D59" s="73"/>
      <c r="E59" s="73"/>
      <c r="F59" s="73"/>
      <c r="G59" s="42" t="s">
        <v>152</v>
      </c>
      <c r="H59" s="43" t="str">
        <f>'4.処理能力'!H61</f>
        <v/>
      </c>
      <c r="I59" s="241" t="s">
        <v>77</v>
      </c>
      <c r="J59" s="534" t="s">
        <v>27</v>
      </c>
      <c r="K59" s="573"/>
      <c r="M59" s="39"/>
      <c r="N59" s="542"/>
      <c r="O59" s="542"/>
      <c r="P59" s="542"/>
      <c r="Q59" s="542"/>
      <c r="R59" s="542"/>
      <c r="S59" s="542"/>
    </row>
    <row r="60" spans="1:19" s="29" customFormat="1" ht="17.25" customHeight="1">
      <c r="A60" s="36"/>
      <c r="B60" s="34"/>
      <c r="C60" s="243" t="s">
        <v>119</v>
      </c>
      <c r="D60" s="73"/>
      <c r="E60" s="73"/>
      <c r="F60" s="73"/>
      <c r="G60" s="42" t="s">
        <v>59</v>
      </c>
      <c r="H60" s="74" t="str">
        <f>+'4.処理能力'!H46</f>
        <v/>
      </c>
      <c r="I60" s="241" t="s">
        <v>120</v>
      </c>
      <c r="J60" s="534" t="s">
        <v>65</v>
      </c>
      <c r="K60" s="535"/>
      <c r="M60" s="39"/>
      <c r="N60" s="542"/>
      <c r="O60" s="542"/>
      <c r="P60" s="542"/>
      <c r="Q60" s="542"/>
      <c r="R60" s="542"/>
      <c r="S60" s="542"/>
    </row>
    <row r="61" spans="1:19" s="29" customFormat="1" ht="17.25" customHeight="1">
      <c r="A61" s="36"/>
      <c r="B61" s="34"/>
      <c r="C61" s="517" t="str">
        <f>+IF(表紙!$G$16="C.試験機器に給水(15℃)を接続する場合",$O$12,$M$12)</f>
        <v xml:space="preserve">      ： 給湯温度[℃]</v>
      </c>
      <c r="D61" s="517"/>
      <c r="E61" s="517"/>
      <c r="F61" s="249"/>
      <c r="G61" s="236" t="s">
        <v>312</v>
      </c>
      <c r="H61" s="46" t="str">
        <f>+'4.処理能力'!H34</f>
        <v/>
      </c>
      <c r="I61" s="241" t="s">
        <v>58</v>
      </c>
      <c r="J61" s="534" t="s">
        <v>26</v>
      </c>
      <c r="K61" s="562"/>
      <c r="M61" s="39"/>
      <c r="N61" s="542"/>
      <c r="O61" s="542"/>
      <c r="P61" s="542"/>
      <c r="Q61" s="542"/>
      <c r="R61" s="542"/>
      <c r="S61" s="542"/>
    </row>
    <row r="62" spans="1:19" s="29" customFormat="1" ht="17.25" customHeight="1">
      <c r="A62" s="36"/>
      <c r="B62" s="34"/>
      <c r="C62" s="243" t="s">
        <v>164</v>
      </c>
      <c r="D62" s="73"/>
      <c r="E62" s="73"/>
      <c r="F62" s="73"/>
      <c r="G62" s="42" t="s">
        <v>71</v>
      </c>
      <c r="H62" s="48" t="str">
        <f>+'6.給湯量'!H13</f>
        <v/>
      </c>
      <c r="I62" s="241" t="s">
        <v>49</v>
      </c>
      <c r="J62" s="534" t="s">
        <v>26</v>
      </c>
      <c r="K62" s="573"/>
      <c r="M62" s="39"/>
      <c r="N62" s="542"/>
      <c r="O62" s="542"/>
      <c r="P62" s="542"/>
      <c r="Q62" s="542"/>
      <c r="R62" s="542"/>
      <c r="S62" s="542"/>
    </row>
    <row r="63" spans="1:19" s="29" customFormat="1" ht="17.25" customHeight="1">
      <c r="A63" s="36"/>
      <c r="B63" s="34"/>
      <c r="C63" s="243" t="s">
        <v>162</v>
      </c>
      <c r="D63" s="73"/>
      <c r="E63" s="73"/>
      <c r="F63" s="73"/>
      <c r="G63" s="42" t="s">
        <v>60</v>
      </c>
      <c r="H63" s="74" t="str">
        <f>IF('4.処理能力'!H50&lt;&gt;"",'4.処理能力'!H50,"")</f>
        <v/>
      </c>
      <c r="I63" s="241" t="s">
        <v>80</v>
      </c>
      <c r="J63" s="534" t="s">
        <v>65</v>
      </c>
      <c r="K63" s="573"/>
    </row>
    <row r="64" spans="1:19" ht="17.25" customHeight="1">
      <c r="A64" s="75"/>
      <c r="B64" s="76"/>
      <c r="C64" s="243" t="s">
        <v>281</v>
      </c>
      <c r="D64" s="76"/>
      <c r="E64" s="76"/>
      <c r="F64" s="76"/>
      <c r="G64" s="42" t="s">
        <v>57</v>
      </c>
      <c r="H64" s="73">
        <v>4.1900000000000004</v>
      </c>
      <c r="I64" s="241" t="s">
        <v>168</v>
      </c>
      <c r="J64" s="241"/>
      <c r="K64" s="77"/>
    </row>
    <row r="65" spans="1:13" ht="7.5" customHeight="1" thickBot="1">
      <c r="A65" s="75"/>
      <c r="B65" s="76"/>
      <c r="C65" s="76"/>
      <c r="D65" s="76"/>
      <c r="E65" s="76"/>
      <c r="F65" s="76"/>
      <c r="G65" s="76"/>
      <c r="H65" s="76"/>
      <c r="I65" s="76"/>
      <c r="J65" s="76"/>
      <c r="K65" s="77"/>
    </row>
    <row r="66" spans="1:13" s="29" customFormat="1" ht="28.5" customHeight="1" thickBot="1">
      <c r="A66" s="78"/>
      <c r="B66" s="34"/>
      <c r="C66" s="34" t="s">
        <v>255</v>
      </c>
      <c r="D66" s="249"/>
      <c r="E66" s="249"/>
      <c r="F66" s="249"/>
      <c r="G66" s="55" t="s">
        <v>254</v>
      </c>
      <c r="H66" s="79" t="str">
        <f>IF(COUNTBLANK(H59:H64)=0,H59*3600/H60+H64*H62*H63*(H61-60)/3600,"")</f>
        <v/>
      </c>
      <c r="I66" s="241" t="s">
        <v>13</v>
      </c>
      <c r="J66" s="534" t="s">
        <v>27</v>
      </c>
      <c r="K66" s="573"/>
    </row>
    <row r="67" spans="1:13" s="29" customFormat="1" ht="15" customHeight="1">
      <c r="A67" s="78"/>
      <c r="B67" s="34"/>
      <c r="C67" s="34"/>
      <c r="D67" s="249"/>
      <c r="E67" s="249"/>
      <c r="F67" s="249"/>
      <c r="G67" s="55"/>
      <c r="H67" s="101"/>
      <c r="I67" s="241"/>
      <c r="J67" s="241"/>
      <c r="K67" s="252"/>
    </row>
    <row r="68" spans="1:13" s="29" customFormat="1" ht="22.5" customHeight="1">
      <c r="A68" s="36"/>
      <c r="B68" s="37" t="s">
        <v>17</v>
      </c>
      <c r="C68" s="249"/>
      <c r="D68" s="249"/>
      <c r="E68" s="249"/>
      <c r="F68" s="249"/>
      <c r="G68" s="249"/>
      <c r="H68" s="249"/>
      <c r="I68" s="249"/>
      <c r="J68" s="249"/>
      <c r="K68" s="38"/>
    </row>
    <row r="69" spans="1:13" s="29" customFormat="1" ht="18.75" customHeight="1">
      <c r="A69" s="36"/>
      <c r="B69" s="249"/>
      <c r="C69" s="80"/>
      <c r="D69" s="80"/>
      <c r="E69" s="80"/>
      <c r="F69" s="80"/>
      <c r="G69" s="80"/>
      <c r="H69" s="80"/>
      <c r="I69" s="80"/>
      <c r="J69" s="80"/>
      <c r="K69" s="38"/>
    </row>
    <row r="70" spans="1:13" s="29" customFormat="1" ht="13.5" customHeight="1">
      <c r="A70" s="36"/>
      <c r="B70" s="249"/>
      <c r="C70" s="34"/>
      <c r="D70" s="80"/>
      <c r="E70" s="80"/>
      <c r="F70" s="80"/>
      <c r="G70" s="81" t="s">
        <v>29</v>
      </c>
      <c r="H70" s="81" t="s">
        <v>30</v>
      </c>
      <c r="I70" s="80"/>
      <c r="J70" s="80"/>
      <c r="K70" s="38"/>
    </row>
    <row r="71" spans="1:13" s="29" customFormat="1" ht="16.5" customHeight="1">
      <c r="A71" s="36"/>
      <c r="B71" s="34"/>
      <c r="C71" s="253" t="s">
        <v>130</v>
      </c>
      <c r="D71" s="80"/>
      <c r="E71" s="80"/>
      <c r="F71" s="42" t="s">
        <v>118</v>
      </c>
      <c r="G71" s="22"/>
      <c r="H71" s="22"/>
      <c r="I71" s="82" t="s">
        <v>107</v>
      </c>
      <c r="J71" s="534" t="s">
        <v>27</v>
      </c>
      <c r="K71" s="535"/>
    </row>
    <row r="72" spans="1:13" s="29" customFormat="1" ht="15" customHeight="1">
      <c r="A72" s="36"/>
      <c r="B72" s="34"/>
      <c r="C72" s="253" t="s">
        <v>131</v>
      </c>
      <c r="D72" s="80"/>
      <c r="E72" s="80"/>
      <c r="F72" s="42" t="s">
        <v>78</v>
      </c>
      <c r="G72" s="20"/>
      <c r="H72" s="20"/>
      <c r="I72" s="82" t="s">
        <v>70</v>
      </c>
      <c r="J72" s="534" t="s">
        <v>32</v>
      </c>
      <c r="K72" s="535"/>
    </row>
    <row r="73" spans="1:13" s="29" customFormat="1" ht="7.5" customHeight="1" thickBot="1">
      <c r="A73" s="36"/>
      <c r="B73" s="34"/>
      <c r="C73" s="253"/>
      <c r="D73" s="80"/>
      <c r="E73" s="80"/>
      <c r="F73" s="83"/>
      <c r="G73" s="84"/>
      <c r="H73" s="84"/>
      <c r="I73" s="85"/>
      <c r="J73" s="241"/>
      <c r="K73" s="242"/>
    </row>
    <row r="74" spans="1:13" s="29" customFormat="1" ht="16.149999999999999" customHeight="1" thickBot="1">
      <c r="A74" s="36"/>
      <c r="B74" s="34"/>
      <c r="C74" s="253" t="s">
        <v>246</v>
      </c>
      <c r="D74" s="34"/>
      <c r="E74" s="34"/>
      <c r="F74" s="42" t="s">
        <v>252</v>
      </c>
      <c r="G74" s="52" t="str">
        <f>IF(COUNTBLANK(G71:G72)=0,G71*60/G72,"")</f>
        <v/>
      </c>
      <c r="H74" s="52" t="str">
        <f>IF(COUNTBLANK(H71:H72)=0,H71*60/H72,"")</f>
        <v/>
      </c>
      <c r="I74" s="241" t="s">
        <v>108</v>
      </c>
      <c r="J74" s="534" t="s">
        <v>27</v>
      </c>
      <c r="K74" s="535"/>
      <c r="M74" s="266"/>
    </row>
    <row r="75" spans="1:13" s="29" customFormat="1" ht="7.5" customHeight="1" thickBot="1">
      <c r="A75" s="36"/>
      <c r="B75" s="34"/>
      <c r="C75" s="253"/>
      <c r="D75" s="34"/>
      <c r="E75" s="34"/>
      <c r="F75" s="42"/>
      <c r="G75" s="53"/>
      <c r="H75" s="86"/>
      <c r="I75" s="241"/>
      <c r="J75" s="50"/>
      <c r="K75" s="87"/>
    </row>
    <row r="76" spans="1:13" s="29" customFormat="1" ht="28.5" customHeight="1" thickBot="1">
      <c r="A76" s="36"/>
      <c r="B76" s="34"/>
      <c r="C76" s="253"/>
      <c r="D76" s="34"/>
      <c r="E76" s="34"/>
      <c r="F76" s="34"/>
      <c r="G76" s="55" t="s">
        <v>253</v>
      </c>
      <c r="H76" s="56" t="str">
        <f>IF(COUNTBLANK(G74:H74)=0,(G74+H74)/2,"")</f>
        <v/>
      </c>
      <c r="I76" s="241" t="s">
        <v>108</v>
      </c>
      <c r="J76" s="534" t="s">
        <v>27</v>
      </c>
      <c r="K76" s="535"/>
    </row>
    <row r="77" spans="1:13" s="29" customFormat="1" ht="7.5" customHeight="1" thickBot="1">
      <c r="A77" s="36"/>
      <c r="B77" s="34"/>
      <c r="C77" s="253"/>
      <c r="D77" s="34"/>
      <c r="E77" s="34"/>
      <c r="F77" s="34"/>
      <c r="G77" s="42"/>
      <c r="H77" s="57"/>
      <c r="I77" s="241"/>
      <c r="J77" s="50"/>
      <c r="K77" s="87"/>
    </row>
    <row r="78" spans="1:13" s="29" customFormat="1" ht="15" customHeight="1" thickBot="1">
      <c r="A78" s="36"/>
      <c r="B78" s="34"/>
      <c r="C78" s="58"/>
      <c r="D78" s="58"/>
      <c r="E78" s="58"/>
      <c r="F78" s="59"/>
      <c r="G78" s="59" t="s">
        <v>36</v>
      </c>
      <c r="H78" s="60" t="str">
        <f>IF(H76&lt;&gt;"",ABS(G74-H74)/H76,"")</f>
        <v/>
      </c>
      <c r="I78" s="241"/>
      <c r="J78" s="534"/>
      <c r="K78" s="535"/>
    </row>
    <row r="79" spans="1:13" s="29" customFormat="1" ht="15" customHeight="1">
      <c r="A79" s="36"/>
      <c r="B79" s="34"/>
      <c r="C79" s="58"/>
      <c r="D79" s="58"/>
      <c r="E79" s="58"/>
      <c r="F79" s="59"/>
      <c r="G79" s="59"/>
      <c r="H79" s="88"/>
      <c r="I79" s="241"/>
      <c r="J79" s="241"/>
      <c r="K79" s="242"/>
    </row>
    <row r="80" spans="1:13" s="29" customFormat="1" ht="22.5" customHeight="1">
      <c r="A80" s="36"/>
      <c r="B80" s="37" t="s">
        <v>137</v>
      </c>
      <c r="C80" s="58"/>
      <c r="D80" s="58"/>
      <c r="E80" s="58"/>
      <c r="F80" s="59"/>
      <c r="G80" s="59"/>
      <c r="H80" s="88"/>
      <c r="I80" s="241"/>
      <c r="J80" s="241"/>
      <c r="K80" s="242"/>
    </row>
    <row r="81" spans="1:11" s="29" customFormat="1" ht="20.25" customHeight="1">
      <c r="A81" s="36"/>
      <c r="B81" s="34"/>
      <c r="C81" s="34" t="s">
        <v>167</v>
      </c>
      <c r="D81" s="34"/>
      <c r="E81" s="34"/>
      <c r="F81" s="34"/>
      <c r="G81" s="34"/>
      <c r="H81" s="34"/>
      <c r="I81" s="34"/>
      <c r="J81" s="34"/>
      <c r="K81" s="38"/>
    </row>
    <row r="82" spans="1:11" s="29" customFormat="1" ht="18.75" customHeight="1">
      <c r="A82" s="36"/>
      <c r="B82" s="34"/>
      <c r="C82" s="34"/>
      <c r="D82" s="34"/>
      <c r="E82" s="34"/>
      <c r="F82" s="34"/>
      <c r="G82" s="34"/>
      <c r="H82" s="34"/>
      <c r="I82" s="34"/>
      <c r="J82" s="34"/>
      <c r="K82" s="38"/>
    </row>
    <row r="83" spans="1:11" s="29" customFormat="1" ht="18.75" customHeight="1">
      <c r="A83" s="36"/>
      <c r="B83" s="34"/>
      <c r="C83" s="34"/>
      <c r="D83" s="34"/>
      <c r="E83" s="34"/>
      <c r="F83" s="34"/>
      <c r="G83" s="34"/>
      <c r="H83" s="34"/>
      <c r="I83" s="34"/>
      <c r="J83" s="34"/>
      <c r="K83" s="38"/>
    </row>
    <row r="84" spans="1:11" s="29" customFormat="1" ht="15" customHeight="1">
      <c r="A84" s="36"/>
      <c r="B84" s="34"/>
      <c r="C84" s="34" t="s">
        <v>245</v>
      </c>
      <c r="D84" s="34"/>
      <c r="E84" s="34"/>
      <c r="F84" s="34"/>
      <c r="G84" s="42" t="s">
        <v>249</v>
      </c>
      <c r="H84" s="43" t="str">
        <f>H20</f>
        <v/>
      </c>
      <c r="I84" s="82" t="s">
        <v>77</v>
      </c>
      <c r="J84" s="534" t="s">
        <v>27</v>
      </c>
      <c r="K84" s="535"/>
    </row>
    <row r="85" spans="1:11" s="29" customFormat="1" ht="15" customHeight="1">
      <c r="A85" s="36"/>
      <c r="B85" s="34"/>
      <c r="C85" s="34" t="s">
        <v>247</v>
      </c>
      <c r="D85" s="34"/>
      <c r="E85" s="34"/>
      <c r="F85" s="34"/>
      <c r="G85" s="42" t="s">
        <v>250</v>
      </c>
      <c r="H85" s="43" t="str">
        <f>H38</f>
        <v/>
      </c>
      <c r="I85" s="82" t="s">
        <v>77</v>
      </c>
      <c r="J85" s="534" t="s">
        <v>27</v>
      </c>
      <c r="K85" s="535"/>
    </row>
    <row r="86" spans="1:11" s="29" customFormat="1" ht="15" customHeight="1">
      <c r="A86" s="36"/>
      <c r="B86" s="34"/>
      <c r="C86" s="34" t="s">
        <v>246</v>
      </c>
      <c r="D86" s="34"/>
      <c r="E86" s="34"/>
      <c r="F86" s="34"/>
      <c r="G86" s="42" t="s">
        <v>252</v>
      </c>
      <c r="H86" s="43" t="str">
        <f>H76</f>
        <v/>
      </c>
      <c r="I86" s="82" t="s">
        <v>13</v>
      </c>
      <c r="J86" s="534" t="s">
        <v>27</v>
      </c>
      <c r="K86" s="535"/>
    </row>
    <row r="87" spans="1:11" s="29" customFormat="1" ht="15" customHeight="1">
      <c r="A87" s="36"/>
      <c r="B87" s="34"/>
      <c r="C87" s="34" t="s">
        <v>248</v>
      </c>
      <c r="D87" s="34"/>
      <c r="E87" s="34"/>
      <c r="F87" s="34"/>
      <c r="G87" s="42" t="s">
        <v>251</v>
      </c>
      <c r="H87" s="43" t="str">
        <f>H66</f>
        <v/>
      </c>
      <c r="I87" s="82" t="s">
        <v>13</v>
      </c>
      <c r="J87" s="534" t="s">
        <v>27</v>
      </c>
      <c r="K87" s="535"/>
    </row>
    <row r="88" spans="1:11" s="29" customFormat="1" ht="17.25" customHeight="1">
      <c r="A88" s="36"/>
      <c r="B88" s="34"/>
      <c r="C88" s="34" t="s">
        <v>161</v>
      </c>
      <c r="D88" s="34"/>
      <c r="E88" s="34"/>
      <c r="F88" s="34"/>
      <c r="G88" s="42" t="s">
        <v>0</v>
      </c>
      <c r="H88" s="89" t="str">
        <f>+'4.処理能力'!H50</f>
        <v/>
      </c>
      <c r="I88" s="82" t="s">
        <v>79</v>
      </c>
      <c r="J88" s="534" t="s">
        <v>65</v>
      </c>
      <c r="K88" s="535"/>
    </row>
    <row r="89" spans="1:11" s="29" customFormat="1" ht="17.25" customHeight="1">
      <c r="A89" s="36"/>
      <c r="B89" s="34"/>
      <c r="C89" s="34" t="s">
        <v>282</v>
      </c>
      <c r="D89" s="34"/>
      <c r="E89" s="34"/>
      <c r="F89" s="76"/>
      <c r="G89" s="59" t="s">
        <v>133</v>
      </c>
      <c r="H89" s="27">
        <v>10</v>
      </c>
      <c r="I89" s="91" t="s">
        <v>97</v>
      </c>
      <c r="J89" s="50"/>
      <c r="K89" s="87"/>
    </row>
    <row r="90" spans="1:11" s="29" customFormat="1" ht="17.25" customHeight="1">
      <c r="A90" s="36"/>
      <c r="B90" s="34"/>
      <c r="C90" s="574" t="s">
        <v>283</v>
      </c>
      <c r="D90" s="574"/>
      <c r="E90" s="574"/>
      <c r="F90" s="574"/>
      <c r="G90" s="92" t="s">
        <v>136</v>
      </c>
      <c r="H90" s="27">
        <v>100</v>
      </c>
      <c r="I90" s="91" t="s">
        <v>96</v>
      </c>
      <c r="J90" s="50"/>
      <c r="K90" s="87"/>
    </row>
    <row r="91" spans="1:11" s="29" customFormat="1" ht="17.25" customHeight="1">
      <c r="A91" s="36"/>
      <c r="C91" s="253" t="s">
        <v>284</v>
      </c>
      <c r="D91" s="66"/>
      <c r="E91" s="240"/>
      <c r="G91" s="42" t="s">
        <v>243</v>
      </c>
      <c r="H91" s="27">
        <v>1</v>
      </c>
      <c r="I91" s="241" t="s">
        <v>22</v>
      </c>
      <c r="J91" s="50"/>
      <c r="K91" s="38"/>
    </row>
    <row r="92" spans="1:11" s="29" customFormat="1" ht="17.25" customHeight="1">
      <c r="A92" s="36"/>
      <c r="C92" s="253" t="s">
        <v>242</v>
      </c>
      <c r="D92" s="66"/>
      <c r="E92" s="66"/>
      <c r="G92" s="42" t="s">
        <v>244</v>
      </c>
      <c r="H92" s="27">
        <v>1</v>
      </c>
      <c r="I92" s="246" t="s">
        <v>109</v>
      </c>
      <c r="J92" s="534"/>
      <c r="K92" s="535"/>
    </row>
    <row r="93" spans="1:11" s="29" customFormat="1" ht="17.25" customHeight="1">
      <c r="A93" s="36"/>
      <c r="B93" s="560" t="s">
        <v>285</v>
      </c>
      <c r="C93" s="560"/>
      <c r="D93" s="560"/>
      <c r="E93" s="560"/>
      <c r="F93" s="42"/>
      <c r="G93" s="90"/>
      <c r="H93" s="90"/>
      <c r="I93" s="246"/>
      <c r="J93" s="241"/>
      <c r="K93" s="242"/>
    </row>
    <row r="94" spans="1:11" s="29" customFormat="1" ht="7.5" customHeight="1" thickBot="1">
      <c r="A94" s="36"/>
      <c r="B94" s="255"/>
      <c r="C94" s="255"/>
      <c r="D94" s="255"/>
      <c r="E94" s="255"/>
      <c r="F94" s="42"/>
      <c r="G94" s="90"/>
      <c r="H94" s="90"/>
      <c r="I94" s="246"/>
      <c r="J94" s="241"/>
      <c r="K94" s="242"/>
    </row>
    <row r="95" spans="1:11" s="29" customFormat="1" ht="28.5" customHeight="1" thickBot="1">
      <c r="A95" s="36"/>
      <c r="B95" s="34"/>
      <c r="C95" s="34" t="s">
        <v>275</v>
      </c>
      <c r="D95" s="59"/>
      <c r="E95" s="59"/>
      <c r="F95" s="34"/>
      <c r="G95" s="93" t="s">
        <v>274</v>
      </c>
      <c r="H95" s="94" t="str">
        <f>IF(COUNTBLANK(H84:H92)=0,H91*H84+H92*H85+H87*H90/H88+H86*(H89-H90/H88),"")</f>
        <v/>
      </c>
      <c r="I95" s="82" t="s">
        <v>48</v>
      </c>
      <c r="J95" s="534" t="s">
        <v>26</v>
      </c>
      <c r="K95" s="535"/>
    </row>
    <row r="96" spans="1:11" ht="19.149999999999999" customHeight="1" thickBot="1">
      <c r="A96" s="95"/>
      <c r="B96" s="71"/>
      <c r="C96" s="71"/>
      <c r="D96" s="71"/>
      <c r="E96" s="71"/>
      <c r="F96" s="71"/>
      <c r="G96" s="71"/>
      <c r="H96" s="71"/>
      <c r="I96" s="71"/>
      <c r="J96" s="71"/>
      <c r="K96" s="96"/>
    </row>
    <row r="97" ht="8.4499999999999993" customHeight="1"/>
  </sheetData>
  <sheetProtection password="89E8" sheet="1" objects="1" scenarios="1" selectLockedCells="1"/>
  <mergeCells count="66">
    <mergeCell ref="N28:S29"/>
    <mergeCell ref="N30:S31"/>
    <mergeCell ref="N59:S60"/>
    <mergeCell ref="N61:S62"/>
    <mergeCell ref="M4:R6"/>
    <mergeCell ref="M8:R9"/>
    <mergeCell ref="C25:J26"/>
    <mergeCell ref="J72:K72"/>
    <mergeCell ref="B28:D28"/>
    <mergeCell ref="B53:F53"/>
    <mergeCell ref="J36:K36"/>
    <mergeCell ref="H53:K53"/>
    <mergeCell ref="J59:K59"/>
    <mergeCell ref="J54:J55"/>
    <mergeCell ref="B30:D30"/>
    <mergeCell ref="J60:K60"/>
    <mergeCell ref="J62:K62"/>
    <mergeCell ref="J28:K28"/>
    <mergeCell ref="J29:K29"/>
    <mergeCell ref="J32:K32"/>
    <mergeCell ref="J30:K30"/>
    <mergeCell ref="B29:D29"/>
    <mergeCell ref="C90:F90"/>
    <mergeCell ref="J33:K33"/>
    <mergeCell ref="J38:K38"/>
    <mergeCell ref="A51:K51"/>
    <mergeCell ref="J85:K85"/>
    <mergeCell ref="J87:K87"/>
    <mergeCell ref="J76:K76"/>
    <mergeCell ref="J63:K63"/>
    <mergeCell ref="E54:F55"/>
    <mergeCell ref="B52:K52"/>
    <mergeCell ref="B54:C55"/>
    <mergeCell ref="H54:H55"/>
    <mergeCell ref="C61:E61"/>
    <mergeCell ref="J95:K95"/>
    <mergeCell ref="J66:K66"/>
    <mergeCell ref="J92:K92"/>
    <mergeCell ref="J74:K74"/>
    <mergeCell ref="J71:K71"/>
    <mergeCell ref="J12:K12"/>
    <mergeCell ref="A2:K2"/>
    <mergeCell ref="B3:K3"/>
    <mergeCell ref="B4:F4"/>
    <mergeCell ref="H4:K4"/>
    <mergeCell ref="H5:H6"/>
    <mergeCell ref="J5:J6"/>
    <mergeCell ref="B5:C6"/>
    <mergeCell ref="E5:F6"/>
    <mergeCell ref="B12:D12"/>
    <mergeCell ref="J14:K14"/>
    <mergeCell ref="B9:H9"/>
    <mergeCell ref="J20:K20"/>
    <mergeCell ref="J22:K22"/>
    <mergeCell ref="B93:E93"/>
    <mergeCell ref="B31:E31"/>
    <mergeCell ref="B18:D18"/>
    <mergeCell ref="J13:K13"/>
    <mergeCell ref="J11:K11"/>
    <mergeCell ref="J61:K61"/>
    <mergeCell ref="J86:K86"/>
    <mergeCell ref="J88:K88"/>
    <mergeCell ref="J84:K84"/>
    <mergeCell ref="J78:K78"/>
    <mergeCell ref="J18:K18"/>
    <mergeCell ref="J15:K15"/>
  </mergeCells>
  <phoneticPr fontId="3"/>
  <conditionalFormatting sqref="H78:H79">
    <cfRule type="cellIs" dxfId="7" priority="6" stopIfTrue="1" operator="greaterThan">
      <formula>0.1</formula>
    </cfRule>
  </conditionalFormatting>
  <conditionalFormatting sqref="H89">
    <cfRule type="expression" dxfId="6" priority="4" stopIfTrue="1">
      <formula>$H$89&lt;&gt;10</formula>
    </cfRule>
  </conditionalFormatting>
  <conditionalFormatting sqref="H90">
    <cfRule type="expression" dxfId="5" priority="3" stopIfTrue="1">
      <formula>$H$90&lt;&gt;100</formula>
    </cfRule>
  </conditionalFormatting>
  <conditionalFormatting sqref="H91">
    <cfRule type="expression" dxfId="4" priority="2" stopIfTrue="1">
      <formula>$H$91&lt;&gt;1</formula>
    </cfRule>
  </conditionalFormatting>
  <conditionalFormatting sqref="H92">
    <cfRule type="expression" dxfId="3" priority="1" stopIfTrue="1">
      <formula>$H$92&lt;&gt;1</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49" max="16383" man="1"/>
    <brk id="97"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91"/>
  <sheetViews>
    <sheetView view="pageBreakPreview" zoomScaleNormal="100" zoomScaleSheetLayoutView="100" workbookViewId="0">
      <selection activeCell="F21" sqref="F21"/>
    </sheetView>
  </sheetViews>
  <sheetFormatPr defaultRowHeight="13.5"/>
  <cols>
    <col min="1" max="1" width="10.375" style="28" customWidth="1"/>
    <col min="2" max="2" width="5.75" style="28" customWidth="1"/>
    <col min="3" max="3" width="9.125" style="28" customWidth="1"/>
    <col min="4" max="4" width="12.25" style="28" customWidth="1"/>
    <col min="5" max="5" width="11.125" style="28" customWidth="1"/>
    <col min="6" max="6" width="10.375" style="28" customWidth="1"/>
    <col min="7" max="7" width="6.625" style="28" customWidth="1"/>
    <col min="8" max="8" width="8.625" style="28" customWidth="1"/>
    <col min="9" max="9" width="5.625" style="28" customWidth="1"/>
    <col min="10" max="10" width="5" style="28" customWidth="1"/>
    <col min="11" max="11" width="4" style="28" customWidth="1"/>
    <col min="12" max="12" width="11.875" style="28" customWidth="1"/>
    <col min="13" max="16384" width="9" style="28"/>
  </cols>
  <sheetData>
    <row r="1" spans="1:16" ht="14.25" thickBot="1"/>
    <row r="2" spans="1:16" s="29" customFormat="1" ht="19.5" customHeight="1" thickBot="1">
      <c r="A2" s="520" t="str">
        <f>+'5.消費電力量'!A2:K2</f>
        <v>業務用厨房熱機器等性能測定結果　【電気機器】</v>
      </c>
      <c r="B2" s="521"/>
      <c r="C2" s="521"/>
      <c r="D2" s="521"/>
      <c r="E2" s="521"/>
      <c r="F2" s="521"/>
      <c r="G2" s="521"/>
      <c r="H2" s="521"/>
      <c r="I2" s="521"/>
      <c r="J2" s="521"/>
      <c r="K2" s="522"/>
    </row>
    <row r="3" spans="1:16" s="29" customFormat="1" ht="28.5" customHeight="1" thickTop="1">
      <c r="A3" s="30" t="s">
        <v>299</v>
      </c>
      <c r="B3" s="509" t="str">
        <f>+表紙!B3&amp;"　　（６．給湯量）"</f>
        <v>アンダーカウンター洗浄機、ドアタイプ洗浄機（選択してください）　　（６．給湯量）</v>
      </c>
      <c r="C3" s="510"/>
      <c r="D3" s="555"/>
      <c r="E3" s="555"/>
      <c r="F3" s="555"/>
      <c r="G3" s="555"/>
      <c r="H3" s="555"/>
      <c r="I3" s="555"/>
      <c r="J3" s="555"/>
      <c r="K3" s="556"/>
    </row>
    <row r="4" spans="1:16" s="29" customFormat="1" ht="20.100000000000001" customHeight="1" thickBot="1">
      <c r="A4" s="31" t="s">
        <v>4</v>
      </c>
      <c r="B4" s="500" t="str">
        <f>IF(表紙!$B$6=0,"",表紙!$B$6)</f>
        <v/>
      </c>
      <c r="C4" s="500"/>
      <c r="D4" s="501"/>
      <c r="E4" s="501"/>
      <c r="F4" s="502"/>
      <c r="G4" s="237" t="s">
        <v>5</v>
      </c>
      <c r="H4" s="503" t="str">
        <f>IF(表紙!$H$5=0,"",表紙!$H$5)</f>
        <v/>
      </c>
      <c r="I4" s="504"/>
      <c r="J4" s="504"/>
      <c r="K4" s="505"/>
    </row>
    <row r="5" spans="1:16" s="29" customFormat="1" ht="15" customHeight="1">
      <c r="A5" s="33"/>
      <c r="B5" s="34"/>
      <c r="C5" s="34"/>
      <c r="D5" s="34"/>
      <c r="E5" s="34"/>
      <c r="F5" s="34"/>
      <c r="G5" s="34"/>
      <c r="H5" s="34"/>
      <c r="I5" s="34"/>
      <c r="J5" s="34"/>
      <c r="K5" s="38"/>
    </row>
    <row r="6" spans="1:16" s="29" customFormat="1" ht="22.5" customHeight="1">
      <c r="A6" s="36"/>
      <c r="B6" s="37" t="s">
        <v>124</v>
      </c>
      <c r="C6" s="34"/>
      <c r="D6" s="34"/>
      <c r="E6" s="34"/>
      <c r="F6" s="34"/>
      <c r="G6" s="245"/>
      <c r="H6" s="34"/>
      <c r="I6" s="34"/>
      <c r="J6" s="34"/>
      <c r="K6" s="38"/>
      <c r="M6" s="39"/>
      <c r="N6" s="114"/>
    </row>
    <row r="7" spans="1:16" s="29" customFormat="1" ht="17.45" customHeight="1">
      <c r="A7" s="36"/>
      <c r="B7" s="575" t="s">
        <v>318</v>
      </c>
      <c r="C7" s="575"/>
      <c r="D7" s="575"/>
      <c r="E7" s="575"/>
      <c r="F7" s="575"/>
      <c r="G7" s="575"/>
      <c r="H7" s="575"/>
      <c r="I7" s="575"/>
      <c r="J7" s="575"/>
      <c r="K7" s="38"/>
      <c r="M7" s="39"/>
      <c r="N7" s="114"/>
    </row>
    <row r="8" spans="1:16" s="29" customFormat="1" ht="30" customHeight="1">
      <c r="A8" s="36"/>
      <c r="B8" s="34"/>
      <c r="C8" s="34" t="s">
        <v>141</v>
      </c>
      <c r="D8" s="34"/>
      <c r="E8" s="34"/>
      <c r="F8" s="34"/>
      <c r="G8" s="55" t="s">
        <v>139</v>
      </c>
      <c r="H8" s="187" t="str">
        <f>IF(+表紙!D12&lt;&gt;"",+表紙!D12,"")</f>
        <v/>
      </c>
      <c r="I8" s="50" t="s">
        <v>1</v>
      </c>
      <c r="J8" s="534" t="s">
        <v>26</v>
      </c>
      <c r="K8" s="535"/>
      <c r="M8" s="39"/>
      <c r="N8" s="114"/>
    </row>
    <row r="9" spans="1:16" s="29" customFormat="1" ht="15" customHeight="1">
      <c r="A9" s="36"/>
      <c r="B9" s="34"/>
      <c r="C9" s="34"/>
      <c r="D9" s="34"/>
      <c r="E9" s="34"/>
      <c r="F9" s="34"/>
      <c r="G9" s="55"/>
      <c r="H9" s="188"/>
      <c r="I9" s="50"/>
      <c r="J9" s="241"/>
      <c r="K9" s="242"/>
      <c r="M9" s="39"/>
      <c r="N9" s="114"/>
    </row>
    <row r="10" spans="1:16" s="29" customFormat="1" ht="22.5" customHeight="1">
      <c r="A10" s="36"/>
      <c r="B10" s="37" t="s">
        <v>125</v>
      </c>
      <c r="C10" s="34"/>
      <c r="D10" s="34"/>
      <c r="E10" s="34"/>
      <c r="F10" s="34"/>
      <c r="G10" s="34"/>
      <c r="H10" s="34"/>
      <c r="I10" s="50"/>
      <c r="J10" s="50"/>
      <c r="K10" s="38"/>
      <c r="M10" s="39"/>
      <c r="N10" s="114"/>
    </row>
    <row r="11" spans="1:16" s="29" customFormat="1" ht="15" customHeight="1">
      <c r="A11" s="36"/>
      <c r="B11" s="469" t="s">
        <v>319</v>
      </c>
      <c r="C11" s="469"/>
      <c r="D11" s="469"/>
      <c r="E11" s="469"/>
      <c r="F11" s="469"/>
      <c r="G11" s="469"/>
      <c r="H11" s="469"/>
      <c r="I11" s="469"/>
      <c r="J11" s="469"/>
      <c r="K11" s="38"/>
    </row>
    <row r="12" spans="1:16" s="29" customFormat="1" ht="15" customHeight="1">
      <c r="A12" s="36"/>
      <c r="B12" s="469"/>
      <c r="C12" s="469"/>
      <c r="D12" s="469"/>
      <c r="E12" s="469"/>
      <c r="F12" s="469"/>
      <c r="G12" s="469"/>
      <c r="H12" s="469"/>
      <c r="I12" s="469"/>
      <c r="J12" s="469"/>
      <c r="K12" s="38"/>
    </row>
    <row r="13" spans="1:16" s="29" customFormat="1" ht="30" customHeight="1">
      <c r="A13" s="36"/>
      <c r="B13" s="34"/>
      <c r="C13" s="34" t="s">
        <v>320</v>
      </c>
      <c r="D13" s="34"/>
      <c r="E13" s="34"/>
      <c r="F13" s="34"/>
      <c r="G13" s="55" t="s">
        <v>140</v>
      </c>
      <c r="H13" s="187" t="str">
        <f>IF(+表紙!C15&lt;&gt;"",ROUND(+表紙!C15,1),"")</f>
        <v/>
      </c>
      <c r="I13" s="50" t="s">
        <v>49</v>
      </c>
      <c r="J13" s="534" t="s">
        <v>26</v>
      </c>
      <c r="K13" s="535"/>
      <c r="M13" s="39"/>
    </row>
    <row r="14" spans="1:16" s="29" customFormat="1" ht="15" customHeight="1">
      <c r="A14" s="36"/>
      <c r="B14" s="34"/>
      <c r="C14" s="189"/>
      <c r="D14" s="34"/>
      <c r="E14" s="34"/>
      <c r="F14" s="34"/>
      <c r="G14" s="42"/>
      <c r="H14" s="49"/>
      <c r="I14" s="34"/>
      <c r="J14" s="34"/>
      <c r="K14" s="38"/>
      <c r="M14" s="39"/>
      <c r="N14" s="34"/>
      <c r="O14" s="34"/>
      <c r="P14" s="34"/>
    </row>
    <row r="15" spans="1:16" s="29" customFormat="1" ht="22.5" customHeight="1">
      <c r="A15" s="36"/>
      <c r="B15" s="37" t="s">
        <v>126</v>
      </c>
      <c r="C15" s="34"/>
      <c r="D15" s="34"/>
      <c r="E15" s="34"/>
      <c r="F15" s="34"/>
      <c r="G15" s="34"/>
      <c r="H15" s="34"/>
      <c r="I15" s="34"/>
      <c r="J15" s="34"/>
      <c r="K15" s="38"/>
      <c r="M15" s="34"/>
      <c r="N15" s="34"/>
      <c r="O15" s="34"/>
      <c r="P15" s="34"/>
    </row>
    <row r="16" spans="1:16" s="29" customFormat="1" ht="15" customHeight="1">
      <c r="A16" s="36"/>
      <c r="B16" s="34" t="s">
        <v>98</v>
      </c>
      <c r="C16" s="245"/>
      <c r="D16" s="40"/>
      <c r="E16" s="40"/>
      <c r="F16" s="243"/>
      <c r="G16" s="190"/>
      <c r="H16" s="34"/>
      <c r="I16" s="34"/>
      <c r="J16" s="34"/>
      <c r="K16" s="38"/>
      <c r="M16" s="39"/>
      <c r="N16" s="34"/>
      <c r="O16" s="34"/>
      <c r="P16" s="34"/>
    </row>
    <row r="17" spans="1:16" s="29" customFormat="1" ht="15" customHeight="1">
      <c r="A17" s="36"/>
      <c r="B17" s="34"/>
      <c r="C17" s="245"/>
      <c r="D17" s="245"/>
      <c r="E17" s="245"/>
      <c r="F17" s="34"/>
      <c r="G17" s="34"/>
      <c r="H17" s="34"/>
      <c r="I17" s="34"/>
      <c r="J17" s="34"/>
      <c r="K17" s="38"/>
      <c r="M17" s="34"/>
      <c r="N17" s="34"/>
      <c r="O17" s="34"/>
      <c r="P17" s="34"/>
    </row>
    <row r="18" spans="1:16" s="29" customFormat="1" ht="22.5" customHeight="1">
      <c r="A18" s="36"/>
      <c r="B18" s="58" t="s">
        <v>61</v>
      </c>
      <c r="C18" s="34"/>
      <c r="D18" s="34"/>
      <c r="E18" s="34"/>
      <c r="F18" s="34"/>
      <c r="G18" s="34"/>
      <c r="H18" s="34"/>
      <c r="I18" s="34"/>
      <c r="J18" s="34"/>
      <c r="K18" s="38"/>
      <c r="M18" s="39"/>
      <c r="N18" s="34"/>
      <c r="O18" s="34"/>
      <c r="P18" s="34"/>
    </row>
    <row r="19" spans="1:16">
      <c r="A19" s="75"/>
      <c r="B19" s="76"/>
      <c r="C19" s="34" t="s">
        <v>166</v>
      </c>
      <c r="D19" s="76"/>
      <c r="E19" s="76"/>
      <c r="F19" s="76"/>
      <c r="G19" s="76"/>
      <c r="H19" s="76"/>
      <c r="I19" s="76"/>
      <c r="J19" s="76"/>
      <c r="K19" s="77"/>
    </row>
    <row r="20" spans="1:16">
      <c r="A20" s="75"/>
      <c r="B20" s="76"/>
      <c r="C20" s="34"/>
      <c r="D20" s="76"/>
      <c r="E20" s="76"/>
      <c r="F20" s="76"/>
      <c r="G20" s="76"/>
      <c r="H20" s="76"/>
      <c r="I20" s="76"/>
      <c r="J20" s="76"/>
      <c r="K20" s="77"/>
    </row>
    <row r="21" spans="1:16">
      <c r="A21" s="75"/>
      <c r="B21" s="76"/>
      <c r="C21" s="34"/>
      <c r="D21" s="76"/>
      <c r="E21" s="76"/>
      <c r="F21" s="76"/>
      <c r="G21" s="76"/>
      <c r="H21" s="76"/>
      <c r="I21" s="76"/>
      <c r="J21" s="76"/>
      <c r="K21" s="77"/>
    </row>
    <row r="22" spans="1:16" s="29" customFormat="1" ht="17.25" customHeight="1">
      <c r="A22" s="36"/>
      <c r="B22" s="34" t="s">
        <v>112</v>
      </c>
      <c r="C22" s="34"/>
      <c r="D22" s="34"/>
      <c r="E22" s="34"/>
      <c r="F22" s="34"/>
      <c r="G22" s="42" t="s">
        <v>56</v>
      </c>
      <c r="H22" s="191" t="str">
        <f>+H8</f>
        <v/>
      </c>
      <c r="I22" s="241" t="s">
        <v>1</v>
      </c>
      <c r="J22" s="534" t="s">
        <v>26</v>
      </c>
      <c r="K22" s="573"/>
      <c r="M22" s="39"/>
      <c r="N22" s="34"/>
      <c r="O22" s="34"/>
      <c r="P22" s="34"/>
    </row>
    <row r="23" spans="1:16" s="29" customFormat="1" ht="17.25" customHeight="1">
      <c r="A23" s="36"/>
      <c r="B23" s="34" t="s">
        <v>321</v>
      </c>
      <c r="C23" s="34"/>
      <c r="D23" s="34"/>
      <c r="E23" s="34"/>
      <c r="F23" s="34"/>
      <c r="G23" s="42" t="s">
        <v>3</v>
      </c>
      <c r="H23" s="191" t="str">
        <f>+H13</f>
        <v/>
      </c>
      <c r="I23" s="241" t="s">
        <v>111</v>
      </c>
      <c r="J23" s="534" t="s">
        <v>26</v>
      </c>
      <c r="K23" s="573"/>
    </row>
    <row r="24" spans="1:16" s="29" customFormat="1" ht="17.25" customHeight="1">
      <c r="A24" s="36"/>
      <c r="B24" s="34" t="s">
        <v>276</v>
      </c>
      <c r="C24" s="34"/>
      <c r="D24" s="34"/>
      <c r="E24" s="34"/>
      <c r="F24" s="34"/>
      <c r="G24" s="192" t="s">
        <v>273</v>
      </c>
      <c r="H24" s="90">
        <f>+'5.消費電力量'!H91</f>
        <v>1</v>
      </c>
      <c r="I24" s="241" t="s">
        <v>109</v>
      </c>
      <c r="J24" s="534"/>
      <c r="K24" s="573"/>
    </row>
    <row r="25" spans="1:16" s="29" customFormat="1" ht="17.25" customHeight="1">
      <c r="A25" s="78"/>
      <c r="B25" s="538" t="s">
        <v>277</v>
      </c>
      <c r="C25" s="538"/>
      <c r="D25" s="538"/>
      <c r="E25" s="538"/>
      <c r="F25" s="538"/>
      <c r="G25" s="192" t="s">
        <v>272</v>
      </c>
      <c r="H25" s="90">
        <f>+'5.消費電力量'!H92</f>
        <v>1</v>
      </c>
      <c r="I25" s="241" t="s">
        <v>109</v>
      </c>
      <c r="J25" s="534"/>
      <c r="K25" s="573"/>
    </row>
    <row r="26" spans="1:16" s="29" customFormat="1" ht="17.25" customHeight="1">
      <c r="A26" s="36"/>
      <c r="B26" s="574" t="s">
        <v>278</v>
      </c>
      <c r="C26" s="574"/>
      <c r="D26" s="574"/>
      <c r="E26" s="574"/>
      <c r="F26" s="574"/>
      <c r="G26" s="127" t="s">
        <v>138</v>
      </c>
      <c r="H26" s="90">
        <f>+'5.消費電力量'!H90</f>
        <v>100</v>
      </c>
      <c r="I26" s="241" t="s">
        <v>110</v>
      </c>
      <c r="J26" s="241"/>
      <c r="K26" s="38"/>
    </row>
    <row r="27" spans="1:16" s="29" customFormat="1" ht="7.5" customHeight="1" thickBot="1">
      <c r="A27" s="36"/>
      <c r="B27" s="34"/>
      <c r="C27" s="193"/>
      <c r="D27" s="34"/>
      <c r="E27" s="34"/>
      <c r="F27" s="34"/>
      <c r="G27" s="34"/>
      <c r="H27" s="34"/>
      <c r="I27" s="34"/>
      <c r="J27" s="34"/>
      <c r="K27" s="38"/>
    </row>
    <row r="28" spans="1:16" s="29" customFormat="1" ht="30" customHeight="1" thickBot="1">
      <c r="A28" s="36"/>
      <c r="B28" s="34" t="s">
        <v>134</v>
      </c>
      <c r="C28" s="34"/>
      <c r="D28" s="34"/>
      <c r="E28" s="34"/>
      <c r="F28" s="34"/>
      <c r="G28" s="55" t="s">
        <v>157</v>
      </c>
      <c r="H28" s="94" t="str">
        <f>IF(COUNTBLANK(H22:H26)=0,(H24+H25)*H22+H26*H23,"")</f>
        <v/>
      </c>
      <c r="I28" s="50" t="s">
        <v>2</v>
      </c>
      <c r="J28" s="534" t="s">
        <v>26</v>
      </c>
      <c r="K28" s="562"/>
    </row>
    <row r="29" spans="1:16" s="29" customFormat="1" ht="15" customHeight="1">
      <c r="A29" s="36"/>
      <c r="B29" s="34"/>
      <c r="C29" s="34"/>
      <c r="D29" s="34"/>
      <c r="E29" s="34"/>
      <c r="F29" s="34"/>
      <c r="G29" s="34"/>
      <c r="H29" s="34"/>
      <c r="I29" s="59"/>
      <c r="J29" s="34"/>
      <c r="K29" s="38"/>
    </row>
    <row r="30" spans="1:16" s="29" customFormat="1" ht="15" customHeight="1">
      <c r="A30" s="36"/>
      <c r="B30" s="34"/>
      <c r="C30" s="34"/>
      <c r="D30" s="34"/>
      <c r="E30" s="34"/>
      <c r="F30" s="34"/>
      <c r="G30" s="34"/>
      <c r="H30" s="34"/>
      <c r="I30" s="59"/>
      <c r="J30" s="34"/>
      <c r="K30" s="38"/>
    </row>
    <row r="31" spans="1:16" s="29" customFormat="1" ht="15" customHeight="1">
      <c r="A31" s="36"/>
      <c r="B31" s="34"/>
      <c r="C31" s="34"/>
      <c r="D31" s="34"/>
      <c r="E31" s="34"/>
      <c r="F31" s="34"/>
      <c r="G31" s="34"/>
      <c r="H31" s="34"/>
      <c r="I31" s="34"/>
      <c r="J31" s="34"/>
      <c r="K31" s="38"/>
    </row>
    <row r="32" spans="1:16" s="29" customFormat="1" ht="15" customHeight="1">
      <c r="A32" s="36"/>
      <c r="B32" s="34"/>
      <c r="C32" s="34"/>
      <c r="D32" s="34"/>
      <c r="E32" s="34"/>
      <c r="F32" s="34"/>
      <c r="G32" s="34"/>
      <c r="H32" s="34"/>
      <c r="I32" s="34"/>
      <c r="J32" s="34"/>
      <c r="K32" s="38"/>
    </row>
    <row r="33" spans="1:16" s="29" customFormat="1" ht="15" customHeight="1">
      <c r="A33" s="36"/>
      <c r="B33" s="34"/>
      <c r="C33" s="34"/>
      <c r="D33" s="34"/>
      <c r="E33" s="34"/>
      <c r="F33" s="34"/>
      <c r="G33" s="34"/>
      <c r="H33" s="34"/>
      <c r="I33" s="34"/>
      <c r="J33" s="34"/>
      <c r="K33" s="38"/>
    </row>
    <row r="34" spans="1:16" s="29" customFormat="1" ht="15" customHeight="1">
      <c r="A34" s="36"/>
      <c r="B34" s="34"/>
      <c r="C34" s="34"/>
      <c r="D34" s="34"/>
      <c r="E34" s="34"/>
      <c r="F34" s="34"/>
      <c r="G34" s="34"/>
      <c r="H34" s="34"/>
      <c r="I34" s="34"/>
      <c r="J34" s="34"/>
      <c r="K34" s="38"/>
    </row>
    <row r="35" spans="1:16" s="29" customFormat="1" ht="15" customHeight="1">
      <c r="A35" s="36"/>
      <c r="B35" s="34"/>
      <c r="C35" s="34"/>
      <c r="D35" s="34"/>
      <c r="E35" s="34"/>
      <c r="F35" s="34"/>
      <c r="G35" s="34"/>
      <c r="H35" s="34"/>
      <c r="I35" s="34"/>
      <c r="J35" s="34"/>
      <c r="K35" s="38"/>
    </row>
    <row r="36" spans="1:16" s="29" customFormat="1" ht="15" customHeight="1">
      <c r="A36" s="36"/>
      <c r="B36" s="34"/>
      <c r="C36" s="34"/>
      <c r="D36" s="34"/>
      <c r="E36" s="34"/>
      <c r="F36" s="34"/>
      <c r="G36" s="34"/>
      <c r="H36" s="34"/>
      <c r="I36" s="34"/>
      <c r="J36" s="34"/>
      <c r="K36" s="38"/>
    </row>
    <row r="37" spans="1:16" s="29" customFormat="1" ht="15" customHeight="1">
      <c r="A37" s="36"/>
      <c r="B37" s="34"/>
      <c r="C37" s="34"/>
      <c r="D37" s="34"/>
      <c r="E37" s="34"/>
      <c r="F37" s="34"/>
      <c r="G37" s="34"/>
      <c r="H37" s="34"/>
      <c r="I37" s="34"/>
      <c r="J37" s="34"/>
      <c r="K37" s="38"/>
    </row>
    <row r="38" spans="1:16" s="29" customFormat="1" ht="15" customHeight="1">
      <c r="A38" s="36"/>
      <c r="B38" s="34"/>
      <c r="C38" s="34"/>
      <c r="D38" s="34"/>
      <c r="E38" s="34"/>
      <c r="F38" s="34"/>
      <c r="G38" s="34"/>
      <c r="H38" s="34"/>
      <c r="I38" s="34"/>
      <c r="J38" s="34"/>
      <c r="K38" s="38"/>
    </row>
    <row r="39" spans="1:16" s="29" customFormat="1" ht="15" customHeight="1">
      <c r="A39" s="36"/>
      <c r="B39" s="34"/>
      <c r="C39" s="34"/>
      <c r="D39" s="34"/>
      <c r="E39" s="34"/>
      <c r="F39" s="34"/>
      <c r="G39" s="34"/>
      <c r="H39" s="34"/>
      <c r="I39" s="34"/>
      <c r="J39" s="34"/>
      <c r="K39" s="38"/>
    </row>
    <row r="40" spans="1:16" s="29" customFormat="1" ht="15" customHeight="1">
      <c r="A40" s="36"/>
      <c r="B40" s="34"/>
      <c r="C40" s="34"/>
      <c r="D40" s="34"/>
      <c r="E40" s="34"/>
      <c r="F40" s="34"/>
      <c r="G40" s="34"/>
      <c r="H40" s="34"/>
      <c r="I40" s="34"/>
      <c r="J40" s="34"/>
      <c r="K40" s="38"/>
    </row>
    <row r="41" spans="1:16" s="29" customFormat="1" ht="15" customHeight="1">
      <c r="A41" s="36"/>
      <c r="B41" s="34"/>
      <c r="C41" s="34"/>
      <c r="D41" s="34"/>
      <c r="E41" s="34"/>
      <c r="F41" s="34"/>
      <c r="G41" s="34"/>
      <c r="H41" s="34"/>
      <c r="I41" s="34"/>
      <c r="J41" s="34"/>
      <c r="K41" s="38"/>
    </row>
    <row r="42" spans="1:16" s="29" customFormat="1" ht="15" customHeight="1">
      <c r="A42" s="36"/>
      <c r="B42" s="34"/>
      <c r="C42" s="34"/>
      <c r="D42" s="34"/>
      <c r="E42" s="34"/>
      <c r="F42" s="34"/>
      <c r="G42" s="34"/>
      <c r="H42" s="34"/>
      <c r="I42" s="34"/>
      <c r="J42" s="34"/>
      <c r="K42" s="38"/>
    </row>
    <row r="43" spans="1:16" s="29" customFormat="1" ht="15" customHeight="1">
      <c r="A43" s="36"/>
      <c r="B43" s="34"/>
      <c r="C43" s="34"/>
      <c r="D43" s="34"/>
      <c r="E43" s="34"/>
      <c r="F43" s="34"/>
      <c r="G43" s="34"/>
      <c r="H43" s="34"/>
      <c r="I43" s="34"/>
      <c r="J43" s="34"/>
      <c r="K43" s="38"/>
    </row>
    <row r="44" spans="1:16" s="29" customFormat="1" ht="15" customHeight="1">
      <c r="A44" s="36"/>
      <c r="B44" s="34"/>
      <c r="C44" s="34"/>
      <c r="D44" s="34"/>
      <c r="E44" s="34"/>
      <c r="F44" s="34"/>
      <c r="G44" s="34"/>
      <c r="H44" s="34"/>
      <c r="I44" s="34"/>
      <c r="J44" s="34"/>
      <c r="K44" s="38"/>
      <c r="M44" s="28"/>
      <c r="N44" s="28"/>
      <c r="O44" s="28"/>
      <c r="P44" s="28"/>
    </row>
    <row r="45" spans="1:16" s="29" customFormat="1" ht="15" customHeight="1">
      <c r="A45" s="36"/>
      <c r="B45" s="34"/>
      <c r="C45" s="34"/>
      <c r="D45" s="34"/>
      <c r="E45" s="34"/>
      <c r="F45" s="34"/>
      <c r="G45" s="34"/>
      <c r="H45" s="34"/>
      <c r="I45" s="34"/>
      <c r="J45" s="34"/>
      <c r="K45" s="38"/>
      <c r="M45" s="39"/>
    </row>
    <row r="46" spans="1:16" s="29" customFormat="1" ht="15" customHeight="1">
      <c r="A46" s="36"/>
      <c r="B46" s="34"/>
      <c r="C46" s="245"/>
      <c r="D46" s="194"/>
      <c r="E46" s="194"/>
      <c r="F46" s="243"/>
      <c r="G46" s="34"/>
      <c r="H46" s="34"/>
      <c r="I46" s="34"/>
      <c r="J46" s="34"/>
      <c r="K46" s="38"/>
      <c r="M46" s="28"/>
      <c r="N46" s="28"/>
      <c r="O46" s="28"/>
      <c r="P46" s="28"/>
    </row>
    <row r="47" spans="1:16" s="29" customFormat="1" ht="23.45" customHeight="1" thickBot="1">
      <c r="A47" s="68"/>
      <c r="B47" s="69"/>
      <c r="C47" s="69"/>
      <c r="D47" s="195"/>
      <c r="E47" s="195"/>
      <c r="F47" s="69"/>
      <c r="G47" s="69"/>
      <c r="H47" s="69"/>
      <c r="I47" s="69"/>
      <c r="J47" s="69"/>
      <c r="K47" s="70"/>
    </row>
    <row r="48" spans="1:16" ht="7.9" customHeight="1"/>
    <row r="49" spans="13:16">
      <c r="M49" s="29"/>
      <c r="N49" s="29"/>
      <c r="O49" s="29"/>
      <c r="P49" s="29"/>
    </row>
    <row r="51" spans="13:16">
      <c r="M51" s="29"/>
      <c r="N51" s="29"/>
      <c r="O51" s="29"/>
      <c r="P51" s="29"/>
    </row>
    <row r="52" spans="13:16">
      <c r="M52" s="29"/>
      <c r="N52" s="29"/>
      <c r="O52" s="29"/>
      <c r="P52" s="29"/>
    </row>
    <row r="53" spans="13:16">
      <c r="M53" s="29"/>
      <c r="N53" s="29"/>
      <c r="O53" s="29"/>
      <c r="P53" s="29"/>
    </row>
    <row r="54" spans="13:16" ht="9" customHeight="1">
      <c r="M54" s="29"/>
      <c r="N54" s="29"/>
      <c r="O54" s="29"/>
      <c r="P54" s="29"/>
    </row>
    <row r="55" spans="13:16">
      <c r="M55" s="29"/>
      <c r="N55" s="29"/>
      <c r="O55" s="29"/>
      <c r="P55" s="29"/>
    </row>
    <row r="56" spans="13:16">
      <c r="M56" s="29"/>
      <c r="N56" s="29"/>
      <c r="O56" s="29"/>
      <c r="P56" s="29"/>
    </row>
    <row r="57" spans="13:16">
      <c r="M57" s="29"/>
      <c r="N57" s="29"/>
      <c r="O57" s="29"/>
      <c r="P57" s="29"/>
    </row>
    <row r="58" spans="13:16">
      <c r="M58" s="29"/>
      <c r="N58" s="29"/>
      <c r="O58" s="29"/>
      <c r="P58" s="29"/>
    </row>
    <row r="59" spans="13:16">
      <c r="M59" s="29"/>
      <c r="N59" s="29"/>
      <c r="O59" s="29"/>
      <c r="P59" s="29"/>
    </row>
    <row r="60" spans="13:16">
      <c r="M60" s="29"/>
      <c r="N60" s="29"/>
      <c r="O60" s="29"/>
      <c r="P60" s="29"/>
    </row>
    <row r="61" spans="13:16">
      <c r="M61" s="29"/>
      <c r="N61" s="29"/>
      <c r="O61" s="29"/>
      <c r="P61" s="29"/>
    </row>
    <row r="62" spans="13:16">
      <c r="M62" s="29"/>
      <c r="N62" s="29"/>
      <c r="O62" s="29"/>
      <c r="P62" s="29"/>
    </row>
    <row r="63" spans="13:16">
      <c r="M63" s="29"/>
      <c r="N63" s="29"/>
      <c r="O63" s="29"/>
      <c r="P63" s="29"/>
    </row>
    <row r="64" spans="13:16">
      <c r="M64" s="29"/>
      <c r="N64" s="29"/>
      <c r="O64" s="29"/>
      <c r="P64" s="29"/>
    </row>
    <row r="65" spans="13:16">
      <c r="M65" s="29"/>
      <c r="N65" s="29"/>
      <c r="O65" s="29"/>
      <c r="P65" s="29"/>
    </row>
    <row r="66" spans="13:16">
      <c r="M66" s="29"/>
      <c r="N66" s="29"/>
      <c r="O66" s="29"/>
      <c r="P66" s="29"/>
    </row>
    <row r="67" spans="13:16">
      <c r="M67" s="29"/>
      <c r="N67" s="29"/>
      <c r="O67" s="29"/>
      <c r="P67" s="29"/>
    </row>
    <row r="68" spans="13:16">
      <c r="M68" s="29"/>
      <c r="N68" s="29"/>
      <c r="O68" s="29"/>
      <c r="P68" s="29"/>
    </row>
    <row r="69" spans="13:16">
      <c r="M69" s="29"/>
      <c r="N69" s="29"/>
      <c r="O69" s="29"/>
      <c r="P69" s="29"/>
    </row>
    <row r="70" spans="13:16">
      <c r="M70" s="29"/>
      <c r="N70" s="29"/>
      <c r="O70" s="29"/>
      <c r="P70" s="29"/>
    </row>
    <row r="71" spans="13:16">
      <c r="M71" s="29"/>
      <c r="N71" s="29"/>
      <c r="O71" s="29"/>
      <c r="P71" s="29"/>
    </row>
    <row r="72" spans="13:16">
      <c r="M72" s="29"/>
      <c r="N72" s="29"/>
      <c r="O72" s="29"/>
      <c r="P72" s="29"/>
    </row>
    <row r="73" spans="13:16">
      <c r="M73" s="29"/>
      <c r="N73" s="29"/>
      <c r="O73" s="29"/>
      <c r="P73" s="29"/>
    </row>
    <row r="74" spans="13:16">
      <c r="M74" s="29"/>
      <c r="N74" s="29"/>
      <c r="O74" s="29"/>
      <c r="P74" s="29"/>
    </row>
    <row r="75" spans="13:16">
      <c r="M75" s="29"/>
      <c r="N75" s="29"/>
      <c r="O75" s="29"/>
      <c r="P75" s="29"/>
    </row>
    <row r="76" spans="13:16">
      <c r="M76" s="29"/>
      <c r="N76" s="29"/>
      <c r="O76" s="29"/>
      <c r="P76" s="29"/>
    </row>
    <row r="77" spans="13:16">
      <c r="M77" s="29"/>
      <c r="N77" s="29"/>
      <c r="O77" s="29"/>
      <c r="P77" s="29"/>
    </row>
    <row r="78" spans="13:16">
      <c r="M78" s="29"/>
      <c r="N78" s="29"/>
      <c r="O78" s="29"/>
      <c r="P78" s="29"/>
    </row>
    <row r="79" spans="13:16">
      <c r="M79" s="29"/>
      <c r="N79" s="29"/>
      <c r="O79" s="29"/>
      <c r="P79" s="29"/>
    </row>
    <row r="80" spans="13:16">
      <c r="M80" s="29"/>
      <c r="N80" s="29"/>
      <c r="O80" s="29"/>
      <c r="P80" s="29"/>
    </row>
    <row r="81" spans="13:16">
      <c r="M81" s="29"/>
      <c r="N81" s="29"/>
      <c r="O81" s="29"/>
      <c r="P81" s="29"/>
    </row>
    <row r="82" spans="13:16">
      <c r="M82" s="29"/>
      <c r="N82" s="29"/>
      <c r="O82" s="29"/>
      <c r="P82" s="29"/>
    </row>
    <row r="83" spans="13:16">
      <c r="M83" s="29"/>
      <c r="N83" s="29"/>
      <c r="O83" s="29"/>
      <c r="P83" s="29"/>
    </row>
    <row r="84" spans="13:16">
      <c r="M84" s="29"/>
      <c r="N84" s="29"/>
      <c r="O84" s="29"/>
      <c r="P84" s="29"/>
    </row>
    <row r="85" spans="13:16">
      <c r="M85" s="29"/>
      <c r="N85" s="29"/>
      <c r="O85" s="29"/>
      <c r="P85" s="29"/>
    </row>
    <row r="86" spans="13:16">
      <c r="M86" s="29"/>
      <c r="N86" s="29"/>
      <c r="O86" s="29"/>
      <c r="P86" s="29"/>
    </row>
    <row r="87" spans="13:16">
      <c r="M87" s="29"/>
      <c r="N87" s="29"/>
      <c r="O87" s="29"/>
      <c r="P87" s="29"/>
    </row>
    <row r="88" spans="13:16">
      <c r="M88" s="29"/>
      <c r="N88" s="29"/>
      <c r="O88" s="29"/>
      <c r="P88" s="29"/>
    </row>
    <row r="89" spans="13:16">
      <c r="M89" s="29"/>
      <c r="N89" s="29"/>
      <c r="O89" s="29"/>
      <c r="P89" s="29"/>
    </row>
    <row r="90" spans="13:16">
      <c r="M90" s="29"/>
      <c r="N90" s="29"/>
      <c r="O90" s="29"/>
      <c r="P90" s="29"/>
    </row>
    <row r="91" spans="13:16">
      <c r="M91" s="29"/>
      <c r="N91" s="29"/>
      <c r="O91" s="29"/>
      <c r="P91" s="29"/>
    </row>
  </sheetData>
  <sheetProtection password="89E8" sheet="1" objects="1" scenarios="1" selectLockedCells="1"/>
  <mergeCells count="15">
    <mergeCell ref="A2:K2"/>
    <mergeCell ref="B3:K3"/>
    <mergeCell ref="B4:F4"/>
    <mergeCell ref="H4:K4"/>
    <mergeCell ref="B25:F25"/>
    <mergeCell ref="B7:J7"/>
    <mergeCell ref="J24:K24"/>
    <mergeCell ref="J8:K8"/>
    <mergeCell ref="J13:K13"/>
    <mergeCell ref="B11:J12"/>
    <mergeCell ref="J28:K28"/>
    <mergeCell ref="J25:K25"/>
    <mergeCell ref="J22:K22"/>
    <mergeCell ref="J23:K23"/>
    <mergeCell ref="B26:F26"/>
  </mergeCells>
  <phoneticPr fontId="3"/>
  <conditionalFormatting sqref="H24">
    <cfRule type="expression" dxfId="2" priority="3" stopIfTrue="1">
      <formula>$H$24&lt;&gt;1</formula>
    </cfRule>
  </conditionalFormatting>
  <conditionalFormatting sqref="H25">
    <cfRule type="expression" dxfId="1" priority="2" stopIfTrue="1">
      <formula>$H$25&lt;&gt;1</formula>
    </cfRule>
  </conditionalFormatting>
  <conditionalFormatting sqref="H26">
    <cfRule type="expression" dxfId="0" priority="1" stopIfTrue="1">
      <formula>$H$26&lt;&gt;100</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48"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表紙</vt:lpstr>
      <vt:lpstr>1.定格消費電力</vt:lpstr>
      <vt:lpstr>3.立上り性能A</vt:lpstr>
      <vt:lpstr>3.立上り性能B</vt:lpstr>
      <vt:lpstr>4.処理能力</vt:lpstr>
      <vt:lpstr>5.消費電力量</vt:lpstr>
      <vt:lpstr>6.給湯量</vt:lpstr>
      <vt:lpstr>'1.定格消費電力'!Print_Area</vt:lpstr>
      <vt:lpstr>'3.立上り性能A'!Print_Area</vt:lpstr>
      <vt:lpstr>'3.立上り性能B'!Print_Area</vt:lpstr>
      <vt:lpstr>'4.処理能力'!Print_Area</vt:lpstr>
      <vt:lpstr>'5.消費電力量'!Print_Area</vt:lpstr>
      <vt:lpstr>'6.給湯量'!Print_Area</vt:lpstr>
      <vt:lpstr>表紙!Print_Area</vt:lpstr>
      <vt:lpstr>Tc給水</vt:lpstr>
      <vt:lpstr>Tc給湯</vt:lpstr>
      <vt:lpstr>給水温</vt:lpstr>
      <vt:lpstr>給湯温</vt:lpstr>
      <vt:lpstr>処理給水</vt:lpstr>
      <vt:lpstr>処理給湯</vt:lpstr>
      <vt:lpstr>消費処給水</vt:lpstr>
      <vt:lpstr>消費処給湯</vt:lpstr>
      <vt:lpstr>消費替給水</vt:lpstr>
      <vt:lpstr>消費替給湯</vt:lpstr>
      <vt:lpstr>消費立給水</vt:lpstr>
      <vt:lpstr>消費立給湯</vt:lpstr>
      <vt:lpstr>立給水</vt:lpstr>
      <vt:lpstr>立給湯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2016-02-10T13:09:04Z</dcterms:created>
  <dcterms:modified xsi:type="dcterms:W3CDTF">2017-03-02T03:13:14Z</dcterms:modified>
</cp:coreProperties>
</file>